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detarmain/Documents/Door Program/"/>
    </mc:Choice>
  </mc:AlternateContent>
  <xr:revisionPtr revIDLastSave="0" documentId="13_ncr:1_{6A05F6C4-E8DA-424B-9A53-2200259B0C0C}" xr6:coauthVersionLast="47" xr6:coauthVersionMax="47" xr10:uidLastSave="{00000000-0000-0000-0000-000000000000}"/>
  <bookViews>
    <workbookView xWindow="44500" yWindow="6600" windowWidth="22700" windowHeight="31200" xr2:uid="{B7888F4C-4582-9648-9B48-67AAD9C3B1EF}"/>
  </bookViews>
  <sheets>
    <sheet name="Floating Shelf" sheetId="1" r:id="rId1"/>
  </sheets>
  <definedNames>
    <definedName name="_1_side">#REF!</definedName>
    <definedName name="_2_side">#REF!</definedName>
    <definedName name="Bracket">'Floating Shelf'!$V$21:$V$22</definedName>
    <definedName name="color">'Floating Shelf'!$Y$2:$Y$93</definedName>
    <definedName name="Depth">'Floating Shelf'!$U$2:$U$3</definedName>
    <definedName name="edge">#REF!</definedName>
    <definedName name="finish">#REF!</definedName>
    <definedName name="grain">'Floating Shelf'!$S$2</definedName>
    <definedName name="LED">'Floating Shelf'!$R$2:$R$3</definedName>
    <definedName name="list">#REF!</definedName>
    <definedName name="THG">#REF!</definedName>
    <definedName name="Thick">'Floating Shelf'!$T$8</definedName>
    <definedName name="Thicker">#REF!</definedName>
    <definedName name="Width">'Floating Shelf'!$V$2:$V$6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1" i="1" l="1" a="1"/>
  <c r="T11" i="1" s="1"/>
  <c r="U11" i="1" s="1"/>
  <c r="S20" i="1"/>
  <c r="S19" i="1"/>
  <c r="S18" i="1"/>
  <c r="S17" i="1"/>
  <c r="S16" i="1"/>
  <c r="S15" i="1"/>
  <c r="S14" i="1"/>
  <c r="S13" i="1"/>
  <c r="S12" i="1"/>
  <c r="K28" i="1"/>
  <c r="K25" i="1"/>
  <c r="N20" i="1"/>
  <c r="N19" i="1"/>
  <c r="N18" i="1"/>
  <c r="N17" i="1"/>
  <c r="N16" i="1"/>
  <c r="N15" i="1"/>
  <c r="N14" i="1"/>
  <c r="N13" i="1"/>
  <c r="N12" i="1"/>
  <c r="N11" i="1"/>
  <c r="T20" i="1" a="1"/>
  <c r="T20" i="1" s="1"/>
  <c r="U20" i="1" s="1"/>
  <c r="T19" i="1" a="1"/>
  <c r="T19" i="1" s="1"/>
  <c r="U19" i="1" s="1"/>
  <c r="T18" i="1" a="1"/>
  <c r="T18" i="1" s="1"/>
  <c r="U18" i="1" s="1"/>
  <c r="T17" i="1" a="1"/>
  <c r="T17" i="1" s="1"/>
  <c r="U17" i="1" s="1"/>
  <c r="T16" i="1" a="1"/>
  <c r="T16" i="1" s="1"/>
  <c r="U16" i="1" s="1"/>
  <c r="T15" i="1" a="1"/>
  <c r="T15" i="1" s="1"/>
  <c r="U15" i="1" s="1"/>
  <c r="T14" i="1" a="1"/>
  <c r="T14" i="1" s="1"/>
  <c r="U14" i="1" s="1"/>
  <c r="T13" i="1" a="1"/>
  <c r="T13" i="1" s="1"/>
  <c r="U13" i="1" s="1"/>
  <c r="T12" i="1" a="1"/>
  <c r="T12" i="1" s="1"/>
  <c r="U12" i="1" s="1"/>
  <c r="U21" i="1" l="1"/>
  <c r="I33" i="1" s="1"/>
  <c r="Q11" i="1" l="1" a="1"/>
  <c r="Q11" i="1" s="1"/>
  <c r="M11" i="1"/>
  <c r="L11" i="1"/>
  <c r="O11" i="1"/>
  <c r="V20" i="1"/>
  <c r="V19" i="1"/>
  <c r="V18" i="1"/>
  <c r="V17" i="1"/>
  <c r="V16" i="1"/>
  <c r="V15" i="1"/>
  <c r="V14" i="1"/>
  <c r="V13" i="1"/>
  <c r="V12" i="1"/>
  <c r="R27" i="1"/>
  <c r="R26" i="1"/>
  <c r="R25" i="1"/>
  <c r="S11" i="1" l="1"/>
  <c r="I11" i="1" s="1"/>
  <c r="R28" i="1"/>
  <c r="Q20" i="1" l="1" a="1"/>
  <c r="Q20" i="1" s="1"/>
  <c r="Q19" i="1" a="1"/>
  <c r="Q19" i="1" s="1"/>
  <c r="Q18" i="1" a="1"/>
  <c r="Q18" i="1" s="1"/>
  <c r="Q17" i="1" a="1"/>
  <c r="Q17" i="1" s="1"/>
  <c r="Q16" i="1" a="1"/>
  <c r="Q16" i="1" s="1"/>
  <c r="Q15" i="1" a="1"/>
  <c r="Q15" i="1" s="1"/>
  <c r="Q14" i="1" a="1"/>
  <c r="Q14" i="1" s="1"/>
  <c r="Q13" i="1" a="1"/>
  <c r="Q13" i="1" s="1"/>
  <c r="Q12" i="1" a="1"/>
  <c r="Q12" i="1" s="1"/>
  <c r="M20" i="1"/>
  <c r="M19" i="1"/>
  <c r="M18" i="1"/>
  <c r="M17" i="1"/>
  <c r="M16" i="1"/>
  <c r="M15" i="1"/>
  <c r="M14" i="1"/>
  <c r="M13" i="1"/>
  <c r="M12" i="1"/>
  <c r="P30" i="1" l="1"/>
  <c r="Q30" i="1" s="1"/>
  <c r="P29" i="1"/>
  <c r="P28" i="1"/>
  <c r="P23" i="1"/>
  <c r="P21" i="1"/>
  <c r="O20" i="1"/>
  <c r="L20" i="1"/>
  <c r="O19" i="1"/>
  <c r="L19" i="1"/>
  <c r="O18" i="1"/>
  <c r="L18" i="1"/>
  <c r="O17" i="1"/>
  <c r="L17" i="1"/>
  <c r="O16" i="1"/>
  <c r="L16" i="1"/>
  <c r="I16" i="1" s="1"/>
  <c r="O15" i="1"/>
  <c r="L15" i="1"/>
  <c r="I15" i="1" s="1"/>
  <c r="O14" i="1"/>
  <c r="L14" i="1"/>
  <c r="O13" i="1"/>
  <c r="L13" i="1"/>
  <c r="O12" i="1"/>
  <c r="L12" i="1"/>
  <c r="K29" i="1"/>
  <c r="K27" i="1"/>
  <c r="I19" i="1" l="1"/>
  <c r="J19" i="1" s="1"/>
  <c r="I12" i="1"/>
  <c r="I20" i="1"/>
  <c r="J20" i="1" s="1"/>
  <c r="I13" i="1"/>
  <c r="J13" i="1" s="1"/>
  <c r="I17" i="1"/>
  <c r="J17" i="1" s="1"/>
  <c r="I14" i="1"/>
  <c r="J14" i="1" s="1"/>
  <c r="I18" i="1"/>
  <c r="J18" i="1" s="1"/>
  <c r="J12" i="1"/>
  <c r="J15" i="1"/>
  <c r="J16" i="1"/>
  <c r="K26" i="1"/>
  <c r="Q23" i="1"/>
  <c r="Q28" i="1"/>
  <c r="Q21" i="1"/>
  <c r="Q29" i="1"/>
  <c r="J11" i="1" l="1"/>
  <c r="I32" i="1" s="1"/>
  <c r="I35" i="1" s="1"/>
  <c r="P22" i="1" s="1"/>
  <c r="Q22" i="1" s="1"/>
  <c r="K30" i="1"/>
  <c r="I34" i="1" s="1"/>
  <c r="I36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<sst xmlns="http://schemas.openxmlformats.org/spreadsheetml/2006/main" count="381" uniqueCount="219">
  <si>
    <t>ver 2023</t>
  </si>
  <si>
    <t>Date:</t>
  </si>
  <si>
    <t>Customer Name:</t>
  </si>
  <si>
    <t>PO #:</t>
  </si>
  <si>
    <t>#</t>
  </si>
  <si>
    <t>Qty</t>
  </si>
  <si>
    <t>Width</t>
  </si>
  <si>
    <t>Color</t>
  </si>
  <si>
    <t xml:space="preserve"> (inches)</t>
  </si>
  <si>
    <t>(inches)</t>
  </si>
  <si>
    <t>Depth</t>
  </si>
  <si>
    <t>Thick</t>
  </si>
  <si>
    <t>Float Shelf  ORDER FORM</t>
  </si>
  <si>
    <t>Grain</t>
  </si>
  <si>
    <t>Total</t>
  </si>
  <si>
    <t>banding usage</t>
  </si>
  <si>
    <t>Surface</t>
  </si>
  <si>
    <t>shelf sqft</t>
  </si>
  <si>
    <t>sqft$</t>
  </si>
  <si>
    <t>banding $</t>
  </si>
  <si>
    <t>Bracket</t>
  </si>
  <si>
    <t>labor</t>
  </si>
  <si>
    <t xml:space="preserve">lab </t>
  </si>
  <si>
    <t>Horizontal</t>
  </si>
  <si>
    <t>Packing</t>
  </si>
  <si>
    <t>2"</t>
  </si>
  <si>
    <t xml:space="preserve">Bracket </t>
  </si>
  <si>
    <t>1. Shelf Dimension</t>
  </si>
  <si>
    <t>2. Chose Bracket</t>
  </si>
  <si>
    <t>3. Order Summary</t>
  </si>
  <si>
    <t>Shelf</t>
  </si>
  <si>
    <t>glue</t>
  </si>
  <si>
    <t>LED Light</t>
  </si>
  <si>
    <t>LED</t>
  </si>
  <si>
    <t>LED Length</t>
  </si>
  <si>
    <t>inch</t>
  </si>
  <si>
    <t>price</t>
  </si>
  <si>
    <t>per inch</t>
  </si>
  <si>
    <t>Yes</t>
  </si>
  <si>
    <t>No</t>
  </si>
  <si>
    <t>Unit Price (Shelf Only)</t>
  </si>
  <si>
    <t xml:space="preserve">Total </t>
  </si>
  <si>
    <t>(Shelf Only)</t>
  </si>
  <si>
    <t>Installed LED Parts</t>
  </si>
  <si>
    <t>B011 WHITE SCULTURA</t>
  </si>
  <si>
    <t>$3.27 </t>
  </si>
  <si>
    <t>B073 WHITE ARES</t>
  </si>
  <si>
    <t>$3.54 </t>
  </si>
  <si>
    <t>B073 WHITE LEATHER</t>
  </si>
  <si>
    <t>B073 MOSAICO</t>
  </si>
  <si>
    <t>$4.21 </t>
  </si>
  <si>
    <t>B073 TOTAL WHITE TALCO</t>
  </si>
  <si>
    <t>FA33 MAYA BRONZE LEATHER</t>
  </si>
  <si>
    <t>FA44 KHAKI LINEN</t>
  </si>
  <si>
    <t>FA46 GUERILLA LINEN</t>
  </si>
  <si>
    <t>FA77 COOL GREY LINEN</t>
  </si>
  <si>
    <t>FB11 ARES CONCRETE</t>
  </si>
  <si>
    <t>FB12 SMOKY LEATHER</t>
  </si>
  <si>
    <t>FB64 ERIS</t>
  </si>
  <si>
    <t>FB65 ORIONE</t>
  </si>
  <si>
    <t>FB66 VERUNA</t>
  </si>
  <si>
    <t>FB81 IRIDIO</t>
  </si>
  <si>
    <t>FB83 RUTENIO</t>
  </si>
  <si>
    <t>FB86 CURIO</t>
  </si>
  <si>
    <t>LG23 EVOLVE</t>
  </si>
  <si>
    <t>$4.01 </t>
  </si>
  <si>
    <t>$3.01 </t>
  </si>
  <si>
    <t>LK44 NOCE LEUCA</t>
  </si>
  <si>
    <t>LK55 PALISSANDRO</t>
  </si>
  <si>
    <t>LK84 OREGON PINE</t>
  </si>
  <si>
    <t>LK98 ROVERE</t>
  </si>
  <si>
    <t>LM08 CARBONE</t>
  </si>
  <si>
    <t>LM60 RIALTO</t>
  </si>
  <si>
    <t>LM63 VINTAGE</t>
  </si>
  <si>
    <t>LM67 ASPEN OAK</t>
  </si>
  <si>
    <t>LM69 CITY OAK</t>
  </si>
  <si>
    <t>LN26 RUSTIC OAK</t>
  </si>
  <si>
    <t>LN28 LAKESHORE OAK</t>
  </si>
  <si>
    <t>LN30 VINEYARD OAK</t>
  </si>
  <si>
    <t>LR17 BAGNOLA</t>
  </si>
  <si>
    <t>$3.72 </t>
  </si>
  <si>
    <t>LR18 FIASCHERINO</t>
  </si>
  <si>
    <t>LR19 MARALUNGA</t>
  </si>
  <si>
    <t>LR20 PUGLIOLA</t>
  </si>
  <si>
    <t>LR22 VALLEY</t>
  </si>
  <si>
    <t>LR25 ASCARI</t>
  </si>
  <si>
    <t>LR26 NUVOLARI</t>
  </si>
  <si>
    <t>LR27 ALBORETO</t>
  </si>
  <si>
    <t>LR28 PATRESE</t>
  </si>
  <si>
    <t>LR29 FITTIPALDI</t>
  </si>
  <si>
    <t>LR30 ANDRETTI</t>
  </si>
  <si>
    <t>LR33 ABBEY</t>
  </si>
  <si>
    <t>LS13  GIFFONI</t>
  </si>
  <si>
    <t>LS14  ACERNO</t>
  </si>
  <si>
    <t>LS17  MILANO</t>
  </si>
  <si>
    <t>LS41 CALVANICO</t>
  </si>
  <si>
    <t>S006 MUFFIN</t>
  </si>
  <si>
    <t>$3.78 </t>
  </si>
  <si>
    <t>S012 JAVA CHESTNUT</t>
  </si>
  <si>
    <t>S013 CYPRESS POINT</t>
  </si>
  <si>
    <t>S027 FRENCH GREY</t>
  </si>
  <si>
    <t>S028 LOUNGE BROWN</t>
  </si>
  <si>
    <t>S071 TOASTED ESPRESSO</t>
  </si>
  <si>
    <t>S072 TUSCAN CYPRESS</t>
  </si>
  <si>
    <t>S120 MIELE</t>
  </si>
  <si>
    <t>S121 NECKINGER</t>
  </si>
  <si>
    <t>S122 TYBURN</t>
  </si>
  <si>
    <t>S133 MADRID</t>
  </si>
  <si>
    <t>S134 PRAGA</t>
  </si>
  <si>
    <t>S145 DANUBIO</t>
  </si>
  <si>
    <t>U129 NERO</t>
  </si>
  <si>
    <t>U164 AVORIO TALCO</t>
  </si>
  <si>
    <t>UA80 CORDA TALCO</t>
  </si>
  <si>
    <t>UA92 BEIGE LEATHER</t>
  </si>
  <si>
    <t>UA94 VISONE LEATHER</t>
  </si>
  <si>
    <t>UA94 VISONE TALCO</t>
  </si>
  <si>
    <t>UB01 CAFFE TALCO</t>
  </si>
  <si>
    <t>UB07 ARENA LEATHER</t>
  </si>
  <si>
    <t>UB09 BRUN LEATHER</t>
  </si>
  <si>
    <t>UB19 GRIGIO TALCO</t>
  </si>
  <si>
    <t>SI-TSS-BOARD-B011-8MM</t>
  </si>
  <si>
    <t>SI-TSS-BOARD-B073-8MARES</t>
  </si>
  <si>
    <t>SI-TSS-BOARD-B073-8MM-LT</t>
  </si>
  <si>
    <t>SI-TSS-BOARD-B073-8MMTAL</t>
  </si>
  <si>
    <t>SI-TSS-BOARD-FA33-8MM</t>
  </si>
  <si>
    <t>SI-TSS-BOARD-FA44-8MM</t>
  </si>
  <si>
    <t>SI-TSS-BOARD-FA46-8MM</t>
  </si>
  <si>
    <t>SI-TSS-BOARD-FA77-8MM</t>
  </si>
  <si>
    <t>SI-TSS-BOARD-FB11-8MM</t>
  </si>
  <si>
    <t>SI-TSS-BOARD-FB12-8MM</t>
  </si>
  <si>
    <t>SI-TSS-BOARD-FB64-8MM</t>
  </si>
  <si>
    <t>SI-TSS-BOARD-FB65-8MM</t>
  </si>
  <si>
    <t>SI-TSS-BOARD-FB66-8MM</t>
  </si>
  <si>
    <t>SI-TSS-BOARD-FB81-8MM</t>
  </si>
  <si>
    <t>SI-TSS-BOARD-FB83-8MM</t>
  </si>
  <si>
    <t>SI-TSS-BOARD-FB86-8MM</t>
  </si>
  <si>
    <t>SI-TSS-BOARD-LG23-8MM</t>
  </si>
  <si>
    <t>SI-TSS-BOARD-LK44-8MM</t>
  </si>
  <si>
    <t>SI-TSS-BOARD-LK55-8MM</t>
  </si>
  <si>
    <t>SI-TSS-BOARD-LK84-8MM</t>
  </si>
  <si>
    <t>SI-TSS-BOARD-LK98-8MM</t>
  </si>
  <si>
    <t>SI-TSS-BOARD-LM08-8MM</t>
  </si>
  <si>
    <t>SI-TSS-BOARD-LM60-8MM</t>
  </si>
  <si>
    <t>SI-TSS-BOARD-LM63-8MM</t>
  </si>
  <si>
    <t>SI-TSS-BOARD-LM67-8MM</t>
  </si>
  <si>
    <t>SI-TSS-BOARD-LM69-8MM</t>
  </si>
  <si>
    <t>SI-TSS-BOARD-LN26-8MM</t>
  </si>
  <si>
    <t>SI-TSS-BOARD-LN28-8MM</t>
  </si>
  <si>
    <t>SI-TSS-BOARD-LN30-8MM</t>
  </si>
  <si>
    <t>SI-TSS-BOARD-LR17-8MM</t>
  </si>
  <si>
    <t>SI-TSS-BOARD-LR18-8MM</t>
  </si>
  <si>
    <t>SI-TSS-BOARD-LR19-8MM</t>
  </si>
  <si>
    <t>SI-TSS-BOARD-LR20-8MM</t>
  </si>
  <si>
    <t>SI-TSS-BOARD-LR22-8MM</t>
  </si>
  <si>
    <t>SI-TSS-BOARD-LR25-8MM</t>
  </si>
  <si>
    <t>SI-TSS-BOARD-LR26-8MM</t>
  </si>
  <si>
    <t>SI-TSS-BOARD-LR27-8MM</t>
  </si>
  <si>
    <t>SI-TSS-BOARD-LR28-8MM</t>
  </si>
  <si>
    <t>SI-TSS-BOARD-LR29-8MM</t>
  </si>
  <si>
    <t>SI-TSS-BOARD-LR30-8MM</t>
  </si>
  <si>
    <t>SI-TSS-BOARD-LR33-8MM</t>
  </si>
  <si>
    <t>SI-TSS-BOARD-LS13-8MM</t>
  </si>
  <si>
    <t>SI-TSS-BOARD-LS14-8MM</t>
  </si>
  <si>
    <t>SI-TSS-BOARD-LS17-8MM</t>
  </si>
  <si>
    <t>SI-TSS-BOARD-LS41-8MM</t>
  </si>
  <si>
    <t>SI-TSS-BOARD-S006-8MM</t>
  </si>
  <si>
    <t>SI-TSS-BOARD-S012-8MM</t>
  </si>
  <si>
    <t>SI-TSS-BOARD-S013-8MM</t>
  </si>
  <si>
    <t>SI-TSS-BOARD-S027-8MM</t>
  </si>
  <si>
    <t>SI-TSS-BOARD-S028-8MM</t>
  </si>
  <si>
    <t>SI-TSS-BOARD-S071-8MM</t>
  </si>
  <si>
    <t>SI-TSS-BOARD-S072-8MM</t>
  </si>
  <si>
    <t>SI-TSS-BOARD-S120-8MM</t>
  </si>
  <si>
    <t>SI-TSS-BOARD-S121-8MM</t>
  </si>
  <si>
    <t>SI-TSS-BOARD-S122-8MM</t>
  </si>
  <si>
    <t>SI-TSS-BOARD-S133-8MM</t>
  </si>
  <si>
    <t>SI-TSS-BOARD-S134-8MM</t>
  </si>
  <si>
    <t>SI-TSS-BOARD-S145-8MM</t>
  </si>
  <si>
    <t>SI-TSS-BOARD-U129-8MM</t>
  </si>
  <si>
    <t>SI-TSS-BOARD-U164-8MMTAL</t>
  </si>
  <si>
    <t>SI-TSS-BOARD-UA80-8MMTAL</t>
  </si>
  <si>
    <t>SI-TSS-BOARD-UA92-8MM</t>
  </si>
  <si>
    <t>SI-TSS-BOARD-UA94-8MM</t>
  </si>
  <si>
    <t>SI-TSS-BOARD-UA94-8MMTAL</t>
  </si>
  <si>
    <t>SI-TSS-BOARD-UB01-8MMTAL</t>
  </si>
  <si>
    <t>SI-TSS-BOARD-UB07-8MM</t>
  </si>
  <si>
    <t>SI-TSS-BOARD-UB09-8MM</t>
  </si>
  <si>
    <t>SI-TSS-BOARD-UB19-8MMTAL</t>
  </si>
  <si>
    <t>LK00 MAKASSARO</t>
  </si>
  <si>
    <t>LM14 BAMBOO</t>
  </si>
  <si>
    <t>LM17 NOCE DANIELLA</t>
  </si>
  <si>
    <t>LM37 STRATOS PINEA</t>
  </si>
  <si>
    <t>LM95 PALISSANDRO BLUE</t>
  </si>
  <si>
    <t>LM96 SANTOS WHITE</t>
  </si>
  <si>
    <t>LM98 PALISSANDRO WALNUT</t>
  </si>
  <si>
    <t>LN65 Backstages</t>
  </si>
  <si>
    <t>LR65 ACQUEDOTTI</t>
  </si>
  <si>
    <t>LS43 MONTORO</t>
  </si>
  <si>
    <t>S002 SNOW MAN</t>
  </si>
  <si>
    <t>S010 PEBBLE BEACH</t>
  </si>
  <si>
    <t>S032 ACERO</t>
  </si>
  <si>
    <t>S129 MOSELLE</t>
  </si>
  <si>
    <t>S137 TOKYO</t>
  </si>
  <si>
    <t>S155 CORSINI</t>
  </si>
  <si>
    <t>S159 TAITO</t>
  </si>
  <si>
    <t>S160 MEGURO</t>
  </si>
  <si>
    <t>S162 NAKANO</t>
  </si>
  <si>
    <t>KR01 WINTER WHITE</t>
  </si>
  <si>
    <t>KR02 TAUPE</t>
  </si>
  <si>
    <t>KR04 GRAPHITE</t>
  </si>
  <si>
    <t>KR06 STORM</t>
  </si>
  <si>
    <t>&gt;36</t>
  </si>
  <si>
    <t>&lt;24</t>
  </si>
  <si>
    <t>FB-32154</t>
  </si>
  <si>
    <t>FB-167184</t>
  </si>
  <si>
    <t>FB-167185</t>
  </si>
  <si>
    <t>FB-165245</t>
  </si>
  <si>
    <t>FB-165246</t>
  </si>
  <si>
    <t>Product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</si>
</sst>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#\ ??/16"/>
  </numFmts>
  <fonts count="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Segoe UI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14" fontId="0" fillId="0" borderId="1" xfId="0" applyNumberFormat="1" applyBorder="1" applyProtection="1">
      <protection locked="0"/>
    </xf>
    <xf numFmtId="14" fontId="0" fillId="0" borderId="0" xfId="0" applyNumberFormat="1" applyProtection="1">
      <protection locked="0"/>
    </xf>
    <xf numFmtId="0" fontId="0" fillId="0" borderId="2" xfId="0" applyBorder="1" applyProtection="1">
      <protection locked="0"/>
    </xf>
    <xf numFmtId="0" fontId="0" fillId="0" borderId="0" xfId="0" applyProtection="1">
      <protection locked="0"/>
    </xf>
    <xf numFmtId="0" fontId="3" fillId="0" borderId="4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164" fontId="4" fillId="0" borderId="0" xfId="0" applyNumberFormat="1" applyFont="1" applyAlignment="1">
      <alignment horizontal="center" vertical="center"/>
    </xf>
    <xf numFmtId="12" fontId="0" fillId="0" borderId="0" xfId="0" applyNumberFormat="1"/>
    <xf numFmtId="13" fontId="0" fillId="0" borderId="0" xfId="0" applyNumberFormat="1"/>
    <xf numFmtId="0" fontId="5" fillId="0" borderId="0" xfId="0" applyFont="1"/>
    <xf numFmtId="8" fontId="0" fillId="0" borderId="0" xfId="0" applyNumberFormat="1"/>
    <xf numFmtId="2" fontId="2" fillId="0" borderId="0" xfId="0" applyNumberFormat="1" applyFont="1"/>
    <xf numFmtId="2" fontId="4" fillId="0" borderId="11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2" fontId="4" fillId="0" borderId="12" xfId="0" applyNumberFormat="1" applyFont="1" applyBorder="1" applyAlignment="1">
      <alignment horizontal="center" vertical="center"/>
    </xf>
    <xf numFmtId="2" fontId="4" fillId="0" borderId="21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2" borderId="0" xfId="0" applyFill="1" applyProtection="1">
      <protection hidden="1"/>
    </xf>
    <xf numFmtId="0" fontId="0" fillId="2" borderId="0" xfId="0" applyFill="1"/>
    <xf numFmtId="44" fontId="0" fillId="3" borderId="0" xfId="1" applyFont="1" applyFill="1" applyProtection="1">
      <protection hidden="1"/>
    </xf>
    <xf numFmtId="44" fontId="0" fillId="3" borderId="0" xfId="1" applyFont="1" applyFill="1" applyAlignment="1" applyProtection="1">
      <alignment horizontal="right"/>
      <protection hidden="1"/>
    </xf>
    <xf numFmtId="44" fontId="6" fillId="3" borderId="24" xfId="1" applyFont="1" applyFill="1" applyBorder="1" applyAlignment="1" applyProtection="1">
      <alignment horizontal="right"/>
      <protection hidden="1"/>
    </xf>
    <xf numFmtId="44" fontId="0" fillId="3" borderId="13" xfId="1" applyFont="1" applyFill="1" applyBorder="1" applyProtection="1">
      <protection hidden="1"/>
    </xf>
    <xf numFmtId="44" fontId="0" fillId="3" borderId="18" xfId="1" applyFont="1" applyFill="1" applyBorder="1" applyProtection="1">
      <protection hidden="1"/>
    </xf>
    <xf numFmtId="44" fontId="0" fillId="3" borderId="15" xfId="1" applyFont="1" applyFill="1" applyBorder="1" applyProtection="1">
      <protection hidden="1"/>
    </xf>
    <xf numFmtId="44" fontId="0" fillId="3" borderId="19" xfId="1" applyFont="1" applyFill="1" applyBorder="1" applyProtection="1">
      <protection hidden="1"/>
    </xf>
    <xf numFmtId="44" fontId="0" fillId="3" borderId="16" xfId="1" applyFont="1" applyFill="1" applyBorder="1" applyProtection="1">
      <protection hidden="1"/>
    </xf>
    <xf numFmtId="44" fontId="0" fillId="3" borderId="20" xfId="1" applyFont="1" applyFill="1" applyBorder="1" applyProtection="1">
      <protection hidden="1"/>
    </xf>
    <xf numFmtId="0" fontId="0" fillId="4" borderId="22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 wrapText="1"/>
      <protection hidden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4" borderId="30" xfId="0" applyFill="1" applyBorder="1" applyAlignment="1" applyProtection="1">
      <alignment horizontal="center"/>
      <protection locked="0"/>
    </xf>
    <xf numFmtId="13" fontId="0" fillId="4" borderId="14" xfId="0" applyNumberFormat="1" applyFill="1" applyBorder="1" applyAlignment="1" applyProtection="1">
      <alignment horizontal="center"/>
      <protection locked="0"/>
    </xf>
    <xf numFmtId="0" fontId="0" fillId="4" borderId="14" xfId="0" applyFill="1" applyBorder="1" applyAlignment="1" applyProtection="1">
      <alignment horizontal="center"/>
      <protection locked="0"/>
    </xf>
    <xf numFmtId="164" fontId="4" fillId="4" borderId="14" xfId="0" applyNumberFormat="1" applyFont="1" applyFill="1" applyBorder="1" applyAlignment="1" applyProtection="1">
      <alignment horizontal="center" vertical="center"/>
      <protection locked="0"/>
    </xf>
    <xf numFmtId="0" fontId="0" fillId="4" borderId="14" xfId="0" applyFill="1" applyBorder="1" applyProtection="1">
      <protection locked="0"/>
    </xf>
    <xf numFmtId="0" fontId="0" fillId="4" borderId="25" xfId="0" applyFill="1" applyBorder="1" applyAlignment="1" applyProtection="1">
      <alignment horizontal="center"/>
      <protection locked="0"/>
    </xf>
    <xf numFmtId="13" fontId="0" fillId="4" borderId="11" xfId="0" applyNumberFormat="1" applyFill="1" applyBorder="1" applyAlignment="1" applyProtection="1">
      <alignment horizontal="center"/>
      <protection locked="0"/>
    </xf>
    <xf numFmtId="0" fontId="0" fillId="4" borderId="12" xfId="0" applyFill="1" applyBorder="1" applyAlignment="1" applyProtection="1">
      <alignment horizontal="center"/>
      <protection locked="0"/>
    </xf>
    <xf numFmtId="164" fontId="4" fillId="4" borderId="12" xfId="0" applyNumberFormat="1" applyFont="1" applyFill="1" applyBorder="1" applyAlignment="1" applyProtection="1">
      <alignment horizontal="center" vertical="center"/>
      <protection locked="0"/>
    </xf>
    <xf numFmtId="0" fontId="0" fillId="4" borderId="12" xfId="0" applyFill="1" applyBorder="1" applyProtection="1">
      <protection locked="0"/>
    </xf>
    <xf numFmtId="0" fontId="0" fillId="4" borderId="26" xfId="0" applyFill="1" applyBorder="1" applyAlignment="1" applyProtection="1">
      <alignment horizontal="center"/>
      <protection locked="0"/>
    </xf>
    <xf numFmtId="13" fontId="0" fillId="4" borderId="9" xfId="0" applyNumberFormat="1" applyFill="1" applyBorder="1" applyAlignment="1" applyProtection="1">
      <alignment horizontal="center"/>
      <protection locked="0"/>
    </xf>
    <xf numFmtId="0" fontId="0" fillId="4" borderId="17" xfId="0" applyFill="1" applyBorder="1" applyAlignment="1" applyProtection="1">
      <alignment horizontal="center"/>
      <protection locked="0"/>
    </xf>
    <xf numFmtId="164" fontId="4" fillId="4" borderId="17" xfId="0" applyNumberFormat="1" applyFont="1" applyFill="1" applyBorder="1" applyAlignment="1" applyProtection="1">
      <alignment horizontal="center" vertical="center"/>
      <protection locked="0"/>
    </xf>
    <xf numFmtId="0" fontId="0" fillId="4" borderId="17" xfId="0" applyFill="1" applyBorder="1" applyProtection="1">
      <protection locked="0"/>
    </xf>
    <xf numFmtId="0" fontId="7" fillId="0" borderId="0" xfId="0" applyFont="1"/>
    <xf numFmtId="0" fontId="8" fillId="0" borderId="0" xfId="0" applyFont="1"/>
    <xf numFmtId="0" fontId="3" fillId="0" borderId="6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28" xfId="0" applyFont="1" applyBorder="1" applyAlignment="1" applyProtection="1">
      <alignment horizontal="center"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0" fillId="3" borderId="27" xfId="0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3" fillId="0" borderId="3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 wrapText="1"/>
      <protection hidden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20</xdr:row>
      <xdr:rowOff>93483</xdr:rowOff>
    </xdr:from>
    <xdr:to>
      <xdr:col>5</xdr:col>
      <xdr:colOff>508000</xdr:colOff>
      <xdr:row>32</xdr:row>
      <xdr:rowOff>152027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B1982A-20C6-1A4A-9F1B-0DD8AD949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4424183"/>
          <a:ext cx="4191000" cy="2535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50801</xdr:colOff>
      <xdr:row>21</xdr:row>
      <xdr:rowOff>38100</xdr:rowOff>
    </xdr:from>
    <xdr:ext cx="1373088" cy="297004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8FA8BFA-20DA-A746-90C6-5DA2E2521787}"/>
            </a:ext>
          </a:extLst>
        </xdr:cNvPr>
        <xdr:cNvSpPr txBox="1"/>
      </xdr:nvSpPr>
      <xdr:spPr>
        <a:xfrm>
          <a:off x="457201" y="4572000"/>
          <a:ext cx="1373088" cy="2970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 i="0">
              <a:latin typeface="Segoe UI" panose="020B0502040204020203" pitchFamily="34" charset="0"/>
              <a:cs typeface="Segoe UI" panose="020B0502040204020203" pitchFamily="34" charset="0"/>
            </a:rPr>
            <a:t>Dimension</a:t>
          </a:r>
        </a:p>
      </xdr:txBody>
    </xdr:sp>
    <xdr:clientData/>
  </xdr:oneCellAnchor>
  <xdr:twoCellAnchor editAs="oneCell">
    <xdr:from>
      <xdr:col>5</xdr:col>
      <xdr:colOff>1181100</xdr:colOff>
      <xdr:row>37</xdr:row>
      <xdr:rowOff>140367</xdr:rowOff>
    </xdr:from>
    <xdr:to>
      <xdr:col>9</xdr:col>
      <xdr:colOff>427328</xdr:colOff>
      <xdr:row>47</xdr:row>
      <xdr:rowOff>101600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16123D-1C25-0048-8F88-86C73D629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" y="7773067"/>
          <a:ext cx="3843628" cy="1993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330200</xdr:colOff>
      <xdr:row>41</xdr:row>
      <xdr:rowOff>25400</xdr:rowOff>
    </xdr:from>
    <xdr:ext cx="2078013" cy="29700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E007B2A-8FDF-134A-AF20-5CD198C9D6A7}"/>
            </a:ext>
          </a:extLst>
        </xdr:cNvPr>
        <xdr:cNvSpPr txBox="1"/>
      </xdr:nvSpPr>
      <xdr:spPr>
        <a:xfrm>
          <a:off x="330200" y="8470900"/>
          <a:ext cx="2078013" cy="2970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 i="0">
              <a:latin typeface="Segoe UI" panose="020B0502040204020203" pitchFamily="34" charset="0"/>
              <a:cs typeface="Segoe UI" panose="020B0502040204020203" pitchFamily="34" charset="0"/>
            </a:rPr>
            <a:t>Bracket Options</a:t>
          </a:r>
        </a:p>
      </xdr:txBody>
    </xdr:sp>
    <xdr:clientData/>
  </xdr:oneCellAnchor>
  <xdr:twoCellAnchor>
    <xdr:from>
      <xdr:col>0</xdr:col>
      <xdr:colOff>279400</xdr:colOff>
      <xdr:row>41</xdr:row>
      <xdr:rowOff>177800</xdr:rowOff>
    </xdr:from>
    <xdr:to>
      <xdr:col>5</xdr:col>
      <xdr:colOff>660400</xdr:colOff>
      <xdr:row>54</xdr:row>
      <xdr:rowOff>152400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2E60190-ADD7-F541-AC44-D1BDB47AFA2E}"/>
            </a:ext>
          </a:extLst>
        </xdr:cNvPr>
        <xdr:cNvGrpSpPr/>
      </xdr:nvGrpSpPr>
      <xdr:grpSpPr>
        <a:xfrm>
          <a:off x="279400" y="8623300"/>
          <a:ext cx="4089400" cy="2616200"/>
          <a:chOff x="6629400" y="1041400"/>
          <a:chExt cx="5258938" cy="2527300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5D4091E-3EC5-D0A5-4E3D-7B75A75F04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400" y="1130300"/>
            <a:ext cx="5258938" cy="2438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828E67E-C6D1-76CE-5E68-657A9BB1C4BC}"/>
              </a:ext>
            </a:extLst>
          </xdr:cNvPr>
          <xdr:cNvSpPr txBox="1"/>
        </xdr:nvSpPr>
        <xdr:spPr>
          <a:xfrm>
            <a:off x="11176000" y="1041400"/>
            <a:ext cx="391820" cy="329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000" b="1" i="0">
                <a:solidFill>
                  <a:schemeClr val="accent5">
                    <a:lumMod val="75000"/>
                  </a:schemeClr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10F0989D-8F69-9B3F-B993-D5229F03DFDD}"/>
              </a:ext>
            </a:extLst>
          </xdr:cNvPr>
          <xdr:cNvSpPr txBox="1"/>
        </xdr:nvSpPr>
        <xdr:spPr>
          <a:xfrm>
            <a:off x="8483600" y="1270000"/>
            <a:ext cx="463811" cy="329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000" b="1" i="0">
                <a:solidFill>
                  <a:schemeClr val="accent5">
                    <a:lumMod val="75000"/>
                  </a:schemeClr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W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A18CE8AC-3AB1-7CA8-7723-20BF1B483323}"/>
              </a:ext>
            </a:extLst>
          </xdr:cNvPr>
          <xdr:cNvSpPr txBox="1"/>
        </xdr:nvSpPr>
        <xdr:spPr>
          <a:xfrm>
            <a:off x="7645400" y="3086100"/>
            <a:ext cx="351151" cy="329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000" b="1" i="0">
                <a:solidFill>
                  <a:schemeClr val="accent5">
                    <a:lumMod val="75000"/>
                  </a:schemeClr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</a:p>
        </xdr:txBody>
      </xdr:sp>
    </xdr:grpSp>
    <xdr:clientData/>
  </xdr:twoCellAnchor>
  <xdr:twoCellAnchor editAs="oneCell">
    <xdr:from>
      <xdr:col>3</xdr:col>
      <xdr:colOff>368301</xdr:colOff>
      <xdr:row>46</xdr:row>
      <xdr:rowOff>173228</xdr:rowOff>
    </xdr:from>
    <xdr:to>
      <xdr:col>5</xdr:col>
      <xdr:colOff>653691</xdr:colOff>
      <xdr:row>55</xdr:row>
      <xdr:rowOff>48451</xdr:rowOff>
    </xdr:to>
    <xdr:pic>
      <xdr:nvPicPr>
        <xdr:cNvPr id="13" name="Picture 12" descr="Hidden Shelf Bracket">
          <a:extLst>
            <a:ext uri="{FF2B5EF4-FFF2-40B4-BE49-F238E27FC236}">
              <a16:creationId xmlns:a16="http://schemas.microsoft.com/office/drawing/2014/main" id="{967EE6E1-8C70-7B4E-B43A-967A84630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1" y="9634728"/>
          <a:ext cx="1936390" cy="1704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127000</xdr:colOff>
      <xdr:row>46</xdr:row>
      <xdr:rowOff>190500</xdr:rowOff>
    </xdr:from>
    <xdr:to>
      <xdr:col>4</xdr:col>
      <xdr:colOff>127000</xdr:colOff>
      <xdr:row>48</xdr:row>
      <xdr:rowOff>175657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A0A622D-BD1D-E04C-8B5B-952D4590F369}"/>
            </a:ext>
          </a:extLst>
        </xdr:cNvPr>
        <xdr:cNvSpPr txBox="1"/>
      </xdr:nvSpPr>
      <xdr:spPr>
        <a:xfrm>
          <a:off x="2184400" y="9652000"/>
          <a:ext cx="825500" cy="391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b="1" i="0">
              <a:solidFill>
                <a:schemeClr val="accent5">
                  <a:lumMod val="7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W=2"</a:t>
          </a:r>
        </a:p>
      </xdr:txBody>
    </xdr:sp>
    <xdr:clientData/>
  </xdr:twoCellAnchor>
  <xdr:twoCellAnchor editAs="oneCell">
    <xdr:from>
      <xdr:col>2</xdr:col>
      <xdr:colOff>76200</xdr:colOff>
      <xdr:row>52</xdr:row>
      <xdr:rowOff>76200</xdr:rowOff>
    </xdr:from>
    <xdr:to>
      <xdr:col>4</xdr:col>
      <xdr:colOff>431800</xdr:colOff>
      <xdr:row>60</xdr:row>
      <xdr:rowOff>180781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6764D1D-889C-C9B9-F80A-1081B6B1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8100" y="10756900"/>
          <a:ext cx="2006600" cy="173018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1524000</xdr:colOff>
      <xdr:row>48</xdr:row>
      <xdr:rowOff>177801</xdr:rowOff>
    </xdr:from>
    <xdr:to>
      <xdr:col>34</xdr:col>
      <xdr:colOff>82622</xdr:colOff>
      <xdr:row>62</xdr:row>
      <xdr:rowOff>36627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3A5DD2-879C-9A4B-9D94-CDE896118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32400" y="10045701"/>
          <a:ext cx="3962400" cy="2703626"/>
        </a:xfrm>
        <a:prstGeom prst="rect">
          <a:avLst/>
        </a:prstGeom>
      </xdr:spPr>
    </xdr:pic>
    <xdr:clientData/>
  </xdr:twoCellAnchor>
  <xdr:oneCellAnchor>
    <xdr:from>
      <xdr:col>7</xdr:col>
      <xdr:colOff>63500</xdr:colOff>
      <xdr:row>49</xdr:row>
      <xdr:rowOff>88900</xdr:rowOff>
    </xdr:from>
    <xdr:ext cx="2273300" cy="297004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E4D9FA0-1E1D-CD4A-928B-8668EE0148C4}"/>
            </a:ext>
          </a:extLst>
        </xdr:cNvPr>
        <xdr:cNvSpPr txBox="1"/>
      </xdr:nvSpPr>
      <xdr:spPr>
        <a:xfrm>
          <a:off x="6718300" y="10160000"/>
          <a:ext cx="2273300" cy="2970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 i="0">
              <a:latin typeface="Segoe UI" panose="020B0502040204020203" pitchFamily="34" charset="0"/>
              <a:cs typeface="Segoe UI" panose="020B0502040204020203" pitchFamily="34" charset="0"/>
            </a:rPr>
            <a:t>Recessed LED</a:t>
          </a:r>
          <a:r>
            <a:rPr lang="en-US" sz="1200" b="1" i="0" baseline="0">
              <a:latin typeface="Segoe UI" panose="020B0502040204020203" pitchFamily="34" charset="0"/>
              <a:cs typeface="Segoe UI" panose="020B0502040204020203" pitchFamily="34" charset="0"/>
            </a:rPr>
            <a:t> Light Option</a:t>
          </a:r>
          <a:endParaRPr lang="en-US" sz="1200" b="1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 editAs="oneCell">
    <xdr:from>
      <xdr:col>2</xdr:col>
      <xdr:colOff>711200</xdr:colOff>
      <xdr:row>61</xdr:row>
      <xdr:rowOff>108220</xdr:rowOff>
    </xdr:from>
    <xdr:to>
      <xdr:col>7</xdr:col>
      <xdr:colOff>25400</xdr:colOff>
      <xdr:row>81</xdr:row>
      <xdr:rowOff>194243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51DFB1C-1802-2B55-5E3C-751D4FE25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43100" y="12617720"/>
          <a:ext cx="4737100" cy="4150023"/>
        </a:xfrm>
        <a:prstGeom prst="rect">
          <a:avLst/>
        </a:prstGeom>
      </xdr:spPr>
    </xdr:pic>
    <xdr:clientData/>
  </xdr:twoCellAnchor>
  <xdr:oneCellAnchor>
    <xdr:from>
      <xdr:col>5</xdr:col>
      <xdr:colOff>1320800</xdr:colOff>
      <xdr:row>36</xdr:row>
      <xdr:rowOff>63500</xdr:rowOff>
    </xdr:from>
    <xdr:ext cx="1494985" cy="29700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A465458-6DA8-5C49-9B65-A334CB66B7C6}"/>
            </a:ext>
          </a:extLst>
        </xdr:cNvPr>
        <xdr:cNvSpPr txBox="1"/>
      </xdr:nvSpPr>
      <xdr:spPr>
        <a:xfrm>
          <a:off x="5029200" y="7493000"/>
          <a:ext cx="1494985" cy="2970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 i="0">
              <a:latin typeface="Segoe UI" panose="020B0502040204020203" pitchFamily="34" charset="0"/>
              <a:cs typeface="Segoe UI" panose="020B0502040204020203" pitchFamily="34" charset="0"/>
            </a:rPr>
            <a:t>Installation</a:t>
          </a:r>
        </a:p>
      </xdr:txBody>
    </xdr:sp>
    <xdr:clientData/>
  </xdr:oneCellAnchor>
  <xdr:twoCellAnchor editAs="oneCell">
    <xdr:from>
      <xdr:col>5</xdr:col>
      <xdr:colOff>1803400</xdr:colOff>
      <xdr:row>2</xdr:row>
      <xdr:rowOff>0</xdr:rowOff>
    </xdr:from>
    <xdr:to>
      <xdr:col>9</xdr:col>
      <xdr:colOff>768993</xdr:colOff>
      <xdr:row>6</xdr:row>
      <xdr:rowOff>82627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BF7449D-29CF-9942-87DB-FC5A01F7A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" t="31748" r="3431" b="26650"/>
        <a:stretch/>
      </xdr:blipFill>
      <xdr:spPr>
        <a:xfrm>
          <a:off x="5511800" y="406400"/>
          <a:ext cx="3556000" cy="933527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165101</xdr:colOff>
      <xdr:row>32</xdr:row>
      <xdr:rowOff>61208</xdr:rowOff>
    </xdr:from>
    <xdr:to>
      <xdr:col>5</xdr:col>
      <xdr:colOff>838201</xdr:colOff>
      <xdr:row>40</xdr:row>
      <xdr:rowOff>73659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A618FA-63E4-3146-A155-0DF271F5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101" y="6677908"/>
          <a:ext cx="4381500" cy="1638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DD0BD-1CFD-C949-949C-C78806AC748C}">
  <sheetPr>
    <pageSetUpPr fitToPage="1"/>
  </sheetPr>
  <dimension ref="A1:AH93"/>
  <sheetViews>
    <sheetView showGridLines="0" tabSelected="1" topLeftCell="A9" zoomScaleNormal="100" workbookViewId="0">
      <selection activeCell="B11" sqref="B11"/>
    </sheetView>
  </sheetViews>
  <sheetFormatPr baseColWidth="10" defaultRowHeight="16"/>
  <cols>
    <col min="1" max="1" width="5.33203125" customWidth="1"/>
    <col min="6" max="6" width="27.83203125" bestFit="1" customWidth="1"/>
    <col min="10" max="10" width="10.6640625" bestFit="1" customWidth="1"/>
    <col min="11" max="14" width="10.83203125" hidden="1" customWidth="1"/>
    <col min="15" max="15" width="15.33203125" hidden="1" customWidth="1"/>
    <col min="16" max="24" width="10.83203125" hidden="1" customWidth="1"/>
    <col min="25" max="25" width="29.5" hidden="1" customWidth="1"/>
    <col min="26" max="34" width="10.83203125" hidden="1" customWidth="1"/>
  </cols>
  <sheetData>
    <row r="1" spans="1:32">
      <c r="A1" s="1"/>
      <c r="B1" s="1"/>
      <c r="C1" s="1"/>
      <c r="D1" s="2"/>
      <c r="E1" s="1"/>
      <c r="F1" s="1"/>
      <c r="R1" t="s">
        <v>33</v>
      </c>
      <c r="S1" t="s">
        <v>13</v>
      </c>
      <c r="T1" t="s">
        <v>11</v>
      </c>
      <c r="U1" t="s">
        <v>10</v>
      </c>
      <c r="V1" s="17" t="s">
        <v>6</v>
      </c>
      <c r="W1" s="18"/>
      <c r="X1" s="18"/>
      <c r="Y1" t="s">
        <v>16</v>
      </c>
    </row>
    <row r="2" spans="1:32">
      <c r="A2" s="3" t="s">
        <v>12</v>
      </c>
      <c r="C2" s="1"/>
      <c r="D2" s="2"/>
      <c r="E2" s="1"/>
      <c r="F2" s="1"/>
      <c r="R2" t="s">
        <v>38</v>
      </c>
      <c r="S2" t="s">
        <v>23</v>
      </c>
      <c r="T2">
        <v>1</v>
      </c>
      <c r="U2">
        <v>10</v>
      </c>
      <c r="V2" s="18">
        <v>12</v>
      </c>
      <c r="W2" s="18">
        <v>23.16</v>
      </c>
      <c r="X2" s="18">
        <v>50</v>
      </c>
      <c r="Y2" s="59" t="s">
        <v>44</v>
      </c>
      <c r="Z2" s="14">
        <v>5.61</v>
      </c>
      <c r="AA2" s="14" t="s">
        <v>45</v>
      </c>
      <c r="AB2" t="s">
        <v>120</v>
      </c>
      <c r="AD2">
        <v>1</v>
      </c>
      <c r="AF2" s="59" t="s">
        <v>44</v>
      </c>
    </row>
    <row r="3" spans="1:32">
      <c r="A3" s="1" t="s">
        <v>0</v>
      </c>
      <c r="C3" s="1"/>
      <c r="D3" s="2"/>
      <c r="E3" s="1"/>
      <c r="F3" s="1"/>
      <c r="R3" t="s">
        <v>39</v>
      </c>
      <c r="T3" s="12">
        <v>1.25</v>
      </c>
      <c r="U3">
        <v>12</v>
      </c>
      <c r="V3" s="18">
        <v>18.5</v>
      </c>
      <c r="W3" s="18">
        <v>33.56</v>
      </c>
      <c r="X3" s="18">
        <v>50</v>
      </c>
      <c r="Y3" s="59" t="s">
        <v>46</v>
      </c>
      <c r="Z3" s="14">
        <v>5.61</v>
      </c>
      <c r="AA3" s="14" t="s">
        <v>47</v>
      </c>
      <c r="AB3" t="s">
        <v>121</v>
      </c>
      <c r="AD3">
        <v>15</v>
      </c>
      <c r="AF3" s="59" t="s">
        <v>46</v>
      </c>
    </row>
    <row r="4" spans="1:32" ht="17" thickBot="1">
      <c r="B4" s="9" t="s">
        <v>1</v>
      </c>
      <c r="C4" s="4"/>
      <c r="D4" s="4"/>
      <c r="E4" s="5"/>
      <c r="F4" s="5"/>
      <c r="T4" s="12">
        <v>1.5</v>
      </c>
      <c r="V4" s="18">
        <v>24</v>
      </c>
      <c r="W4" s="18">
        <v>37.880000000000003</v>
      </c>
      <c r="X4" s="18">
        <v>55</v>
      </c>
      <c r="Y4" s="59" t="s">
        <v>48</v>
      </c>
      <c r="Z4" s="14">
        <v>5.61</v>
      </c>
      <c r="AA4" s="14" t="s">
        <v>45</v>
      </c>
      <c r="AB4" t="s">
        <v>122</v>
      </c>
      <c r="AD4">
        <v>15</v>
      </c>
      <c r="AF4" s="59" t="s">
        <v>48</v>
      </c>
    </row>
    <row r="5" spans="1:32" ht="17" thickBot="1">
      <c r="B5" s="9" t="s">
        <v>2</v>
      </c>
      <c r="C5" s="6"/>
      <c r="D5" s="6"/>
      <c r="E5" s="7"/>
      <c r="F5" s="7"/>
      <c r="T5" s="12">
        <v>1.75</v>
      </c>
      <c r="V5" s="18">
        <v>36</v>
      </c>
      <c r="W5" s="18">
        <v>49.99</v>
      </c>
      <c r="X5" s="18">
        <v>60</v>
      </c>
      <c r="Y5" s="59" t="s">
        <v>49</v>
      </c>
      <c r="Z5" s="14">
        <v>5.61</v>
      </c>
      <c r="AA5" s="14" t="s">
        <v>45</v>
      </c>
      <c r="AB5" t="s">
        <v>123</v>
      </c>
      <c r="AD5">
        <v>15</v>
      </c>
      <c r="AF5" s="59" t="s">
        <v>49</v>
      </c>
    </row>
    <row r="6" spans="1:32" ht="17" thickBot="1">
      <c r="B6" s="9" t="s">
        <v>3</v>
      </c>
      <c r="C6" s="6"/>
      <c r="D6" s="6"/>
      <c r="T6">
        <v>2</v>
      </c>
      <c r="V6" s="18">
        <v>40</v>
      </c>
      <c r="W6" s="18">
        <v>68.42</v>
      </c>
      <c r="X6" s="18">
        <v>60</v>
      </c>
      <c r="Y6" s="59" t="s">
        <v>51</v>
      </c>
      <c r="Z6" s="14">
        <v>5.61</v>
      </c>
      <c r="AA6" s="14" t="s">
        <v>45</v>
      </c>
      <c r="AB6" t="s">
        <v>124</v>
      </c>
      <c r="AD6">
        <v>15</v>
      </c>
      <c r="AF6" s="59" t="s">
        <v>51</v>
      </c>
    </row>
    <row r="7" spans="1:32">
      <c r="A7" s="1"/>
      <c r="B7" s="1"/>
      <c r="C7" s="1"/>
      <c r="D7" s="2"/>
      <c r="E7" s="1"/>
      <c r="F7" s="1"/>
      <c r="T7" s="13">
        <v>2.1875</v>
      </c>
      <c r="Y7" s="59" t="s">
        <v>52</v>
      </c>
      <c r="Z7" s="14">
        <v>5.61</v>
      </c>
      <c r="AA7" s="14" t="s">
        <v>45</v>
      </c>
      <c r="AB7" t="s">
        <v>125</v>
      </c>
      <c r="AD7">
        <v>1</v>
      </c>
      <c r="AF7" s="59" t="s">
        <v>52</v>
      </c>
    </row>
    <row r="8" spans="1:32" ht="17" thickBot="1">
      <c r="A8" s="26" t="s">
        <v>27</v>
      </c>
      <c r="B8" s="26"/>
      <c r="C8" s="1"/>
      <c r="D8" s="2"/>
      <c r="E8" s="1"/>
      <c r="F8" s="1"/>
      <c r="T8" s="13">
        <v>2.3125</v>
      </c>
      <c r="Y8" s="59" t="s">
        <v>53</v>
      </c>
      <c r="Z8" s="14">
        <v>5.61</v>
      </c>
      <c r="AA8" s="14" t="s">
        <v>45</v>
      </c>
      <c r="AB8" t="s">
        <v>126</v>
      </c>
      <c r="AD8">
        <v>5</v>
      </c>
      <c r="AF8" s="59" t="s">
        <v>53</v>
      </c>
    </row>
    <row r="9" spans="1:32" ht="16" customHeight="1">
      <c r="A9" s="61" t="s">
        <v>4</v>
      </c>
      <c r="B9" s="63" t="s">
        <v>5</v>
      </c>
      <c r="C9" s="8" t="s">
        <v>6</v>
      </c>
      <c r="D9" s="8" t="s">
        <v>10</v>
      </c>
      <c r="E9" s="8" t="s">
        <v>11</v>
      </c>
      <c r="F9" s="72" t="s">
        <v>7</v>
      </c>
      <c r="G9" s="65" t="s">
        <v>13</v>
      </c>
      <c r="H9" s="65" t="s">
        <v>32</v>
      </c>
      <c r="I9" s="74" t="s">
        <v>40</v>
      </c>
      <c r="J9" s="39" t="s">
        <v>41</v>
      </c>
      <c r="K9" s="19"/>
      <c r="Y9" s="59" t="s">
        <v>54</v>
      </c>
      <c r="Z9" s="14">
        <v>5.61</v>
      </c>
      <c r="AA9" s="14" t="s">
        <v>45</v>
      </c>
      <c r="AB9" t="s">
        <v>127</v>
      </c>
      <c r="AD9">
        <v>0</v>
      </c>
      <c r="AF9" s="59" t="s">
        <v>54</v>
      </c>
    </row>
    <row r="10" spans="1:32" ht="17" thickBot="1">
      <c r="A10" s="62"/>
      <c r="B10" s="64"/>
      <c r="C10" s="10" t="s">
        <v>8</v>
      </c>
      <c r="D10" s="10" t="s">
        <v>9</v>
      </c>
      <c r="E10" s="10" t="s">
        <v>9</v>
      </c>
      <c r="F10" s="73"/>
      <c r="G10" s="66"/>
      <c r="H10" s="66"/>
      <c r="I10" s="75"/>
      <c r="J10" s="40" t="s">
        <v>42</v>
      </c>
      <c r="K10" s="19"/>
      <c r="L10" t="s">
        <v>17</v>
      </c>
      <c r="N10" t="s">
        <v>18</v>
      </c>
      <c r="O10" t="s">
        <v>15</v>
      </c>
      <c r="P10" t="s">
        <v>19</v>
      </c>
      <c r="Q10" t="s">
        <v>21</v>
      </c>
      <c r="R10" t="s">
        <v>31</v>
      </c>
      <c r="S10" t="s">
        <v>22</v>
      </c>
      <c r="T10" t="s">
        <v>34</v>
      </c>
      <c r="W10" s="18">
        <v>12</v>
      </c>
      <c r="X10" s="18">
        <v>16</v>
      </c>
      <c r="Y10" s="59" t="s">
        <v>55</v>
      </c>
      <c r="Z10" s="14">
        <v>5.61</v>
      </c>
      <c r="AA10" s="14" t="s">
        <v>47</v>
      </c>
      <c r="AB10" t="s">
        <v>128</v>
      </c>
      <c r="AD10">
        <v>3</v>
      </c>
      <c r="AF10" s="59" t="s">
        <v>55</v>
      </c>
    </row>
    <row r="11" spans="1:32">
      <c r="A11" s="41">
        <v>1</v>
      </c>
      <c r="B11" s="44"/>
      <c r="C11" s="45"/>
      <c r="D11" s="46"/>
      <c r="E11" s="47"/>
      <c r="F11" s="48"/>
      <c r="G11" s="46"/>
      <c r="H11" s="46"/>
      <c r="I11" s="31">
        <f>IFERROR(CEILING(S11/0.75,0.25),"")</f>
        <v>0</v>
      </c>
      <c r="J11" s="32">
        <f t="shared" ref="J11:J20" si="0">IFERROR(I11*B11, "")</f>
        <v>0</v>
      </c>
      <c r="L11" s="13">
        <f>CEILING(C11*D11/144,0.25)*2</f>
        <v>0</v>
      </c>
      <c r="M11" s="16">
        <f>(D11*E11/144)*2/0.8</f>
        <v>0</v>
      </c>
      <c r="N11" s="16" t="str">
        <f>IFERROR(VLOOKUP(F11,$Y$2:$Z$93,2,0),"")</f>
        <v/>
      </c>
      <c r="O11" s="13">
        <f>(C11+D11)*2/12/0.8</f>
        <v>0</v>
      </c>
      <c r="P11">
        <v>4</v>
      </c>
      <c r="Q11" cm="1">
        <f t="array" ref="Q11">IFERROR(_xlfn.IFS(C11&lt;24,60, AND(C11&lt;36, C11&gt;=24),80, C11&gt;=36, 100),"")</f>
        <v>60</v>
      </c>
      <c r="R11">
        <v>50</v>
      </c>
      <c r="S11" s="15">
        <f>IFERROR(IF(C11&lt;&gt;0,(L11+M11)*N11+O11*P11+Q11+R11,0),"")</f>
        <v>0</v>
      </c>
      <c r="T11" s="15" t="e" cm="1">
        <f t="array" ref="T11">_xlfn.IFS(AND(H11="Yes",C11&lt;24),94.8,AND(H11="Yes",C11&lt;36,C11&gt;=24),108,AND(H11="Yes",C11&gt;=36),121.5,H11="No",0)</f>
        <v>#N/A</v>
      </c>
      <c r="U11" s="15" t="str">
        <f>IFERROR(T11*B11,"")</f>
        <v/>
      </c>
      <c r="W11" s="18">
        <v>18.5</v>
      </c>
      <c r="X11" s="18">
        <v>26.71</v>
      </c>
      <c r="Y11" s="59" t="s">
        <v>56</v>
      </c>
      <c r="Z11" s="14">
        <v>5.61</v>
      </c>
      <c r="AA11" s="14" t="s">
        <v>45</v>
      </c>
      <c r="AB11" t="s">
        <v>129</v>
      </c>
      <c r="AD11">
        <v>1</v>
      </c>
      <c r="AF11" s="59" t="s">
        <v>56</v>
      </c>
    </row>
    <row r="12" spans="1:32">
      <c r="A12" s="42">
        <v>2</v>
      </c>
      <c r="B12" s="49"/>
      <c r="C12" s="50"/>
      <c r="D12" s="51"/>
      <c r="E12" s="52"/>
      <c r="F12" s="53"/>
      <c r="G12" s="51"/>
      <c r="H12" s="51"/>
      <c r="I12" s="33">
        <f t="shared" ref="I12:I20" si="1">IFERROR(CEILING(S12/0.75,0.25),"")</f>
        <v>0</v>
      </c>
      <c r="J12" s="34">
        <f t="shared" si="0"/>
        <v>0</v>
      </c>
      <c r="L12">
        <f t="shared" ref="L12:L20" si="2">CEILING(C12*D12/144,0.25)*2</f>
        <v>0</v>
      </c>
      <c r="M12" s="16">
        <f t="shared" ref="M12:M20" si="3">(D12*E12/144)*2/0.8</f>
        <v>0</v>
      </c>
      <c r="N12" s="16" t="str">
        <f t="shared" ref="N12:N20" si="4">IFERROR(VLOOKUP(F12,$Y$2:$Z$93,2,0),"")</f>
        <v/>
      </c>
      <c r="O12">
        <f t="shared" ref="O12:O20" si="5">(C12+D12)*2/12/0.8</f>
        <v>0</v>
      </c>
      <c r="P12">
        <v>4</v>
      </c>
      <c r="Q12" cm="1">
        <f t="array" ref="Q12">IFERROR(_xlfn.IFS(C12&lt;24,50, AND(C12&lt;36, C12&gt;=24),55, C12&gt;=36, 60),"")</f>
        <v>50</v>
      </c>
      <c r="R12">
        <v>50</v>
      </c>
      <c r="S12" s="15">
        <f t="shared" ref="S12:S20" si="6">IFERROR(IF(C12&lt;&gt;0,(L12+M12)*N12+O12*P12+Q12+R12,0),"")</f>
        <v>0</v>
      </c>
      <c r="T12" s="15" t="e" cm="1">
        <f t="array" ref="T12">_xlfn.IFS(AND(H12="Yes",C12&lt;24),94.8,AND(H12="Yes",C12&lt;36,C12&gt;=24),108,AND(H12="Yes",C12&gt;=36),121.5,H12="No",0)</f>
        <v>#N/A</v>
      </c>
      <c r="U12" s="15" t="str">
        <f t="shared" ref="U12:U20" si="7">IFERROR(T12*B12,"")</f>
        <v/>
      </c>
      <c r="V12">
        <f t="shared" ref="V12:V20" si="8">IF(H12="yes",(3.2+6.07)/0.75,0)</f>
        <v>0</v>
      </c>
      <c r="W12" s="18">
        <v>24</v>
      </c>
      <c r="X12" s="18">
        <v>28.94</v>
      </c>
      <c r="Y12" s="59" t="s">
        <v>57</v>
      </c>
      <c r="Z12" s="14">
        <v>5.61</v>
      </c>
      <c r="AA12" s="14" t="s">
        <v>45</v>
      </c>
      <c r="AB12" t="s">
        <v>130</v>
      </c>
      <c r="AD12">
        <v>2</v>
      </c>
      <c r="AF12" s="59" t="s">
        <v>57</v>
      </c>
    </row>
    <row r="13" spans="1:32">
      <c r="A13" s="42">
        <v>3</v>
      </c>
      <c r="B13" s="49"/>
      <c r="C13" s="50"/>
      <c r="D13" s="51"/>
      <c r="E13" s="52"/>
      <c r="F13" s="53"/>
      <c r="G13" s="51"/>
      <c r="H13" s="51"/>
      <c r="I13" s="33">
        <f t="shared" si="1"/>
        <v>0</v>
      </c>
      <c r="J13" s="34">
        <f t="shared" si="0"/>
        <v>0</v>
      </c>
      <c r="L13">
        <f t="shared" si="2"/>
        <v>0</v>
      </c>
      <c r="M13" s="16">
        <f t="shared" si="3"/>
        <v>0</v>
      </c>
      <c r="N13" s="16" t="str">
        <f t="shared" si="4"/>
        <v/>
      </c>
      <c r="O13">
        <f t="shared" si="5"/>
        <v>0</v>
      </c>
      <c r="P13">
        <v>4</v>
      </c>
      <c r="Q13" cm="1">
        <f t="array" ref="Q13">IFERROR(_xlfn.IFS(C13&lt;24,50, AND(C13&lt;36, C13&gt;=24),55, C13&gt;=36, 60),"")</f>
        <v>50</v>
      </c>
      <c r="R13">
        <v>50</v>
      </c>
      <c r="S13" s="15">
        <f t="shared" si="6"/>
        <v>0</v>
      </c>
      <c r="T13" s="15" t="e" cm="1">
        <f t="array" ref="T13">_xlfn.IFS(AND(H13="Yes",C13&lt;24),94.8,AND(H13="Yes",C13&lt;36,C13&gt;=24),108,AND(H13="Yes",C13&gt;=36),121.5,H13="No",0)</f>
        <v>#N/A</v>
      </c>
      <c r="U13" s="15" t="str">
        <f t="shared" si="7"/>
        <v/>
      </c>
      <c r="V13">
        <f t="shared" si="8"/>
        <v>0</v>
      </c>
      <c r="W13" s="18">
        <v>36</v>
      </c>
      <c r="X13" s="18">
        <v>48.24</v>
      </c>
      <c r="Y13" s="59" t="s">
        <v>58</v>
      </c>
      <c r="Z13" s="14">
        <v>5.61</v>
      </c>
      <c r="AA13" s="14" t="s">
        <v>45</v>
      </c>
      <c r="AB13" t="s">
        <v>131</v>
      </c>
      <c r="AD13">
        <v>3</v>
      </c>
      <c r="AF13" s="59" t="s">
        <v>58</v>
      </c>
    </row>
    <row r="14" spans="1:32">
      <c r="A14" s="42">
        <v>4</v>
      </c>
      <c r="B14" s="49"/>
      <c r="C14" s="50"/>
      <c r="D14" s="51"/>
      <c r="E14" s="52"/>
      <c r="F14" s="53"/>
      <c r="G14" s="51"/>
      <c r="H14" s="51"/>
      <c r="I14" s="33">
        <f t="shared" si="1"/>
        <v>0</v>
      </c>
      <c r="J14" s="34">
        <f t="shared" si="0"/>
        <v>0</v>
      </c>
      <c r="L14">
        <f t="shared" si="2"/>
        <v>0</v>
      </c>
      <c r="M14" s="16">
        <f t="shared" si="3"/>
        <v>0</v>
      </c>
      <c r="N14" s="16" t="str">
        <f t="shared" si="4"/>
        <v/>
      </c>
      <c r="O14">
        <f t="shared" si="5"/>
        <v>0</v>
      </c>
      <c r="P14">
        <v>4</v>
      </c>
      <c r="Q14" cm="1">
        <f t="array" ref="Q14">IFERROR(_xlfn.IFS(C14&lt;24,50, AND(C14&lt;36, C14&gt;=24),55, C14&gt;=36, 60),"")</f>
        <v>50</v>
      </c>
      <c r="R14">
        <v>50</v>
      </c>
      <c r="S14" s="15">
        <f t="shared" si="6"/>
        <v>0</v>
      </c>
      <c r="T14" s="15" t="e" cm="1">
        <f t="array" ref="T14">_xlfn.IFS(AND(H14="Yes",C14&lt;24),94.8,AND(H14="Yes",C14&lt;36,C14&gt;=24),108,AND(H14="Yes",C14&gt;=36),121.5,H14="No",0)</f>
        <v>#N/A</v>
      </c>
      <c r="U14" s="15" t="str">
        <f t="shared" si="7"/>
        <v/>
      </c>
      <c r="V14">
        <f t="shared" si="8"/>
        <v>0</v>
      </c>
      <c r="W14" s="18">
        <v>40</v>
      </c>
      <c r="X14" s="18">
        <v>48.24</v>
      </c>
      <c r="Y14" s="59" t="s">
        <v>59</v>
      </c>
      <c r="Z14" s="14">
        <v>5.61</v>
      </c>
      <c r="AA14" s="14" t="s">
        <v>45</v>
      </c>
      <c r="AB14" t="s">
        <v>132</v>
      </c>
      <c r="AD14">
        <v>1</v>
      </c>
      <c r="AF14" s="59" t="s">
        <v>59</v>
      </c>
    </row>
    <row r="15" spans="1:32">
      <c r="A15" s="42">
        <v>5</v>
      </c>
      <c r="B15" s="49"/>
      <c r="C15" s="50"/>
      <c r="D15" s="51"/>
      <c r="E15" s="52"/>
      <c r="F15" s="53"/>
      <c r="G15" s="51"/>
      <c r="H15" s="51"/>
      <c r="I15" s="33">
        <f t="shared" si="1"/>
        <v>0</v>
      </c>
      <c r="J15" s="34">
        <f t="shared" si="0"/>
        <v>0</v>
      </c>
      <c r="L15">
        <f t="shared" si="2"/>
        <v>0</v>
      </c>
      <c r="M15" s="16">
        <f t="shared" si="3"/>
        <v>0</v>
      </c>
      <c r="N15" s="16" t="str">
        <f t="shared" si="4"/>
        <v/>
      </c>
      <c r="O15">
        <f t="shared" si="5"/>
        <v>0</v>
      </c>
      <c r="P15">
        <v>4</v>
      </c>
      <c r="Q15" cm="1">
        <f t="array" ref="Q15">IFERROR(_xlfn.IFS(C15&lt;24,50, AND(C15&lt;36, C15&gt;=24),55, C15&gt;=36, 60),"")</f>
        <v>50</v>
      </c>
      <c r="R15">
        <v>50</v>
      </c>
      <c r="S15" s="15">
        <f t="shared" si="6"/>
        <v>0</v>
      </c>
      <c r="T15" s="15" t="e" cm="1">
        <f t="array" ref="T15">_xlfn.IFS(AND(H15="Yes",C15&lt;24),94.8,AND(H15="Yes",C15&lt;36,C15&gt;=24),108,AND(H15="Yes",C15&gt;=36),121.5,H15="No",0)</f>
        <v>#N/A</v>
      </c>
      <c r="U15" s="15" t="str">
        <f t="shared" si="7"/>
        <v/>
      </c>
      <c r="V15">
        <f t="shared" si="8"/>
        <v>0</v>
      </c>
      <c r="Y15" s="59" t="s">
        <v>60</v>
      </c>
      <c r="Z15" s="14">
        <v>5.61</v>
      </c>
      <c r="AA15" s="14" t="s">
        <v>45</v>
      </c>
      <c r="AB15" t="s">
        <v>133</v>
      </c>
      <c r="AD15">
        <v>2</v>
      </c>
      <c r="AF15" s="59" t="s">
        <v>60</v>
      </c>
    </row>
    <row r="16" spans="1:32">
      <c r="A16" s="42">
        <v>6</v>
      </c>
      <c r="B16" s="49"/>
      <c r="C16" s="50"/>
      <c r="D16" s="51"/>
      <c r="E16" s="52"/>
      <c r="F16" s="53"/>
      <c r="G16" s="51"/>
      <c r="H16" s="51"/>
      <c r="I16" s="33">
        <f t="shared" si="1"/>
        <v>0</v>
      </c>
      <c r="J16" s="34">
        <f t="shared" si="0"/>
        <v>0</v>
      </c>
      <c r="L16">
        <f t="shared" si="2"/>
        <v>0</v>
      </c>
      <c r="M16" s="16">
        <f t="shared" si="3"/>
        <v>0</v>
      </c>
      <c r="N16" s="16" t="str">
        <f t="shared" si="4"/>
        <v/>
      </c>
      <c r="O16">
        <f t="shared" si="5"/>
        <v>0</v>
      </c>
      <c r="P16">
        <v>4</v>
      </c>
      <c r="Q16" cm="1">
        <f t="array" ref="Q16">IFERROR(_xlfn.IFS(C16&lt;24,50, AND(C16&lt;36, C16&gt;=24),55, C16&gt;=36, 60),"")</f>
        <v>50</v>
      </c>
      <c r="R16">
        <v>50</v>
      </c>
      <c r="S16" s="15">
        <f t="shared" si="6"/>
        <v>0</v>
      </c>
      <c r="T16" s="15" t="e" cm="1">
        <f t="array" ref="T16">_xlfn.IFS(AND(H16="Yes",C16&lt;24),94.8,AND(H16="Yes",C16&lt;36,C16&gt;=24),108,AND(H16="Yes",C16&gt;=36),121.5,H16="No",0)</f>
        <v>#N/A</v>
      </c>
      <c r="U16" s="15" t="str">
        <f t="shared" si="7"/>
        <v/>
      </c>
      <c r="V16">
        <f t="shared" si="8"/>
        <v>0</v>
      </c>
      <c r="Y16" s="60" t="s">
        <v>61</v>
      </c>
      <c r="Z16" s="14">
        <v>5.61</v>
      </c>
      <c r="AA16" s="14" t="s">
        <v>45</v>
      </c>
      <c r="AB16" t="s">
        <v>134</v>
      </c>
      <c r="AD16">
        <v>3</v>
      </c>
      <c r="AF16" s="60" t="s">
        <v>61</v>
      </c>
    </row>
    <row r="17" spans="1:32">
      <c r="A17" s="42">
        <v>7</v>
      </c>
      <c r="B17" s="49"/>
      <c r="C17" s="50"/>
      <c r="D17" s="51"/>
      <c r="E17" s="52"/>
      <c r="F17" s="53"/>
      <c r="G17" s="51"/>
      <c r="H17" s="51"/>
      <c r="I17" s="33">
        <f t="shared" si="1"/>
        <v>0</v>
      </c>
      <c r="J17" s="34">
        <f t="shared" si="0"/>
        <v>0</v>
      </c>
      <c r="L17">
        <f t="shared" si="2"/>
        <v>0</v>
      </c>
      <c r="M17" s="16">
        <f t="shared" si="3"/>
        <v>0</v>
      </c>
      <c r="N17" s="16" t="str">
        <f t="shared" si="4"/>
        <v/>
      </c>
      <c r="O17">
        <f t="shared" si="5"/>
        <v>0</v>
      </c>
      <c r="P17">
        <v>4</v>
      </c>
      <c r="Q17" cm="1">
        <f t="array" ref="Q17">IFERROR(_xlfn.IFS(C17&lt;24,50, AND(C17&lt;36, C17&gt;=24),55, C17&gt;=36, 60),"")</f>
        <v>50</v>
      </c>
      <c r="R17">
        <v>50</v>
      </c>
      <c r="S17" s="15">
        <f t="shared" si="6"/>
        <v>0</v>
      </c>
      <c r="T17" s="15" t="e" cm="1">
        <f t="array" ref="T17">_xlfn.IFS(AND(H17="Yes",C17&lt;24),94.8,AND(H17="Yes",C17&lt;36,C17&gt;=24),108,AND(H17="Yes",C17&gt;=36),121.5,H17="No",0)</f>
        <v>#N/A</v>
      </c>
      <c r="U17" s="15" t="str">
        <f t="shared" si="7"/>
        <v/>
      </c>
      <c r="V17">
        <f t="shared" si="8"/>
        <v>0</v>
      </c>
      <c r="W17" t="s">
        <v>26</v>
      </c>
      <c r="Y17" s="59" t="s">
        <v>62</v>
      </c>
      <c r="Z17" s="14">
        <v>5.61</v>
      </c>
      <c r="AA17" s="14" t="s">
        <v>45</v>
      </c>
      <c r="AB17" t="s">
        <v>135</v>
      </c>
      <c r="AD17">
        <v>2</v>
      </c>
      <c r="AF17" s="59" t="s">
        <v>62</v>
      </c>
    </row>
    <row r="18" spans="1:32">
      <c r="A18" s="42">
        <v>8</v>
      </c>
      <c r="B18" s="49"/>
      <c r="C18" s="50"/>
      <c r="D18" s="51"/>
      <c r="E18" s="52"/>
      <c r="F18" s="53"/>
      <c r="G18" s="51"/>
      <c r="H18" s="51"/>
      <c r="I18" s="33">
        <f t="shared" si="1"/>
        <v>0</v>
      </c>
      <c r="J18" s="34">
        <f t="shared" si="0"/>
        <v>0</v>
      </c>
      <c r="L18">
        <f t="shared" si="2"/>
        <v>0</v>
      </c>
      <c r="M18" s="16">
        <f t="shared" si="3"/>
        <v>0</v>
      </c>
      <c r="N18" s="16" t="str">
        <f t="shared" si="4"/>
        <v/>
      </c>
      <c r="O18">
        <f t="shared" si="5"/>
        <v>0</v>
      </c>
      <c r="P18">
        <v>4</v>
      </c>
      <c r="Q18" cm="1">
        <f t="array" ref="Q18">IFERROR(_xlfn.IFS(C18&lt;24,50, AND(C18&lt;36, C18&gt;=24),55, C18&gt;=36, 60),"")</f>
        <v>50</v>
      </c>
      <c r="R18">
        <v>50</v>
      </c>
      <c r="S18" s="15">
        <f t="shared" si="6"/>
        <v>0</v>
      </c>
      <c r="T18" s="15" t="e" cm="1">
        <f t="array" ref="T18">_xlfn.IFS(AND(H18="Yes",C18&lt;24),94.8,AND(H18="Yes",C18&lt;36,C18&gt;=24),108,AND(H18="Yes",C18&gt;=36),121.5,H18="No",0)</f>
        <v>#N/A</v>
      </c>
      <c r="U18" s="15" t="str">
        <f t="shared" si="7"/>
        <v/>
      </c>
      <c r="V18">
        <f t="shared" si="8"/>
        <v>0</v>
      </c>
      <c r="W18" s="17" t="s">
        <v>25</v>
      </c>
      <c r="Y18" s="59" t="s">
        <v>63</v>
      </c>
      <c r="Z18" s="14">
        <v>5.61</v>
      </c>
      <c r="AA18" s="14" t="s">
        <v>45</v>
      </c>
      <c r="AB18" t="s">
        <v>136</v>
      </c>
      <c r="AD18">
        <v>0</v>
      </c>
      <c r="AF18" s="59" t="s">
        <v>63</v>
      </c>
    </row>
    <row r="19" spans="1:32">
      <c r="A19" s="42">
        <v>9</v>
      </c>
      <c r="B19" s="49"/>
      <c r="C19" s="50"/>
      <c r="D19" s="51"/>
      <c r="E19" s="52"/>
      <c r="F19" s="53"/>
      <c r="G19" s="51"/>
      <c r="H19" s="51"/>
      <c r="I19" s="33">
        <f t="shared" si="1"/>
        <v>0</v>
      </c>
      <c r="J19" s="34">
        <f t="shared" si="0"/>
        <v>0</v>
      </c>
      <c r="L19">
        <f t="shared" si="2"/>
        <v>0</v>
      </c>
      <c r="M19" s="16">
        <f t="shared" si="3"/>
        <v>0</v>
      </c>
      <c r="N19" s="16" t="str">
        <f t="shared" si="4"/>
        <v/>
      </c>
      <c r="O19">
        <f t="shared" si="5"/>
        <v>0</v>
      </c>
      <c r="P19">
        <v>4</v>
      </c>
      <c r="Q19" cm="1">
        <f t="array" ref="Q19">IFERROR(_xlfn.IFS(C19&lt;24,50, AND(C19&lt;36, C19&gt;=24),55, C19&gt;=36, 60),"")</f>
        <v>50</v>
      </c>
      <c r="R19">
        <v>50</v>
      </c>
      <c r="S19" s="15">
        <f t="shared" si="6"/>
        <v>0</v>
      </c>
      <c r="T19" s="15" t="e" cm="1">
        <f t="array" ref="T19">_xlfn.IFS(AND(H19="Yes",C19&lt;24),94.8,AND(H19="Yes",C19&lt;36,C19&gt;=24),108,AND(H19="Yes",C19&gt;=36),121.5,H19="No",0)</f>
        <v>#N/A</v>
      </c>
      <c r="U19" s="15" t="str">
        <f t="shared" si="7"/>
        <v/>
      </c>
      <c r="V19">
        <f t="shared" si="8"/>
        <v>0</v>
      </c>
      <c r="W19" s="17">
        <v>9.75</v>
      </c>
      <c r="Y19" s="59" t="s">
        <v>64</v>
      </c>
      <c r="Z19" s="14">
        <v>5.61</v>
      </c>
      <c r="AA19" s="14" t="s">
        <v>45</v>
      </c>
      <c r="AB19" t="s">
        <v>137</v>
      </c>
      <c r="AD19">
        <v>2</v>
      </c>
      <c r="AF19" s="59" t="s">
        <v>64</v>
      </c>
    </row>
    <row r="20" spans="1:32" ht="17" thickBot="1">
      <c r="A20" s="43">
        <v>10</v>
      </c>
      <c r="B20" s="54"/>
      <c r="C20" s="55"/>
      <c r="D20" s="56"/>
      <c r="E20" s="57"/>
      <c r="F20" s="58"/>
      <c r="G20" s="56"/>
      <c r="H20" s="56"/>
      <c r="I20" s="35">
        <f t="shared" si="1"/>
        <v>0</v>
      </c>
      <c r="J20" s="36">
        <f t="shared" si="0"/>
        <v>0</v>
      </c>
      <c r="L20">
        <f t="shared" si="2"/>
        <v>0</v>
      </c>
      <c r="M20" s="16">
        <f t="shared" si="3"/>
        <v>0</v>
      </c>
      <c r="N20" s="16" t="str">
        <f t="shared" si="4"/>
        <v/>
      </c>
      <c r="O20">
        <f t="shared" si="5"/>
        <v>0</v>
      </c>
      <c r="P20">
        <v>4</v>
      </c>
      <c r="Q20" cm="1">
        <f t="array" ref="Q20">IFERROR(_xlfn.IFS(C20&lt;24,50, AND(C20&lt;36, C20&gt;=24),55, C20&gt;=36, 60),"")</f>
        <v>50</v>
      </c>
      <c r="R20">
        <v>50</v>
      </c>
      <c r="S20" s="15">
        <f t="shared" si="6"/>
        <v>0</v>
      </c>
      <c r="T20" s="15" t="e" cm="1">
        <f t="array" ref="T20">_xlfn.IFS(AND(H20="Yes",C20&lt;24),94.8,AND(H20="Yes",C20&lt;36,C20&gt;=24),108,AND(H20="Yes",C20&gt;=36),121.5,H20="No",0)</f>
        <v>#N/A</v>
      </c>
      <c r="U20" s="15" t="str">
        <f t="shared" si="7"/>
        <v/>
      </c>
      <c r="V20">
        <f t="shared" si="8"/>
        <v>0</v>
      </c>
      <c r="W20" s="20">
        <v>16.75</v>
      </c>
      <c r="Y20" s="59" t="s">
        <v>188</v>
      </c>
      <c r="Z20" s="14">
        <v>5.61</v>
      </c>
      <c r="AA20" s="14" t="s">
        <v>66</v>
      </c>
      <c r="AB20" t="s">
        <v>138</v>
      </c>
      <c r="AD20">
        <v>5</v>
      </c>
      <c r="AF20" s="59" t="s">
        <v>188</v>
      </c>
    </row>
    <row r="21" spans="1:32">
      <c r="L21" s="16"/>
      <c r="M21" s="16"/>
      <c r="P21" t="str">
        <f>IFERROR(VLOOKUP(C21, $V$1:$X$6,3,0),"")</f>
        <v/>
      </c>
      <c r="Q21" s="15" t="str">
        <f>IFERROR((#REF!+L21)*M21+N21+#REF!+P21,"")</f>
        <v/>
      </c>
      <c r="U21" s="15">
        <f>SUM(U11:U20)</f>
        <v>0</v>
      </c>
      <c r="V21" s="20">
        <v>22.5</v>
      </c>
      <c r="Y21" s="59" t="s">
        <v>67</v>
      </c>
      <c r="Z21" s="14">
        <v>5.61</v>
      </c>
      <c r="AA21" s="14" t="s">
        <v>66</v>
      </c>
      <c r="AB21" t="s">
        <v>139</v>
      </c>
      <c r="AD21">
        <v>6</v>
      </c>
      <c r="AF21" s="59" t="s">
        <v>67</v>
      </c>
    </row>
    <row r="22" spans="1:32" ht="17" thickBot="1">
      <c r="G22" s="26" t="s">
        <v>28</v>
      </c>
      <c r="H22" s="26"/>
      <c r="L22" s="16"/>
      <c r="M22" s="16"/>
      <c r="P22" t="str">
        <f>IFERROR(VLOOKUP(I35, $V$1:$X$6,3,0),"")</f>
        <v/>
      </c>
      <c r="Q22" s="15" t="str">
        <f>IFERROR((K21+L22)*M22+N22+#REF!+P22,"")</f>
        <v/>
      </c>
      <c r="V22" s="21">
        <v>34.5</v>
      </c>
      <c r="Y22" s="59" t="s">
        <v>68</v>
      </c>
      <c r="Z22" s="14">
        <v>5.61</v>
      </c>
      <c r="AA22" s="14" t="s">
        <v>66</v>
      </c>
      <c r="AB22" t="s">
        <v>140</v>
      </c>
      <c r="AD22">
        <v>2</v>
      </c>
      <c r="AF22" s="59" t="s">
        <v>68</v>
      </c>
    </row>
    <row r="23" spans="1:32">
      <c r="G23" s="70" t="s">
        <v>4</v>
      </c>
      <c r="H23" s="8" t="s">
        <v>6</v>
      </c>
      <c r="I23" s="61" t="s">
        <v>5</v>
      </c>
      <c r="J23" s="61" t="s">
        <v>218</v>
      </c>
      <c r="L23" s="16"/>
      <c r="M23" s="16"/>
      <c r="P23" t="str">
        <f t="shared" ref="P23:P30" si="9">IFERROR(VLOOKUP(I22, $V$1:$X$6,3,0),"")</f>
        <v/>
      </c>
      <c r="Q23" s="15" t="str">
        <f>IFERROR((#REF!+L23)*M23+N23+#REF!+P23,"")</f>
        <v/>
      </c>
      <c r="Y23" s="59" t="s">
        <v>69</v>
      </c>
      <c r="Z23" s="14">
        <v>5.61</v>
      </c>
      <c r="AA23" s="14" t="s">
        <v>66</v>
      </c>
      <c r="AB23" t="s">
        <v>141</v>
      </c>
      <c r="AD23">
        <v>6</v>
      </c>
      <c r="AF23" s="59" t="s">
        <v>69</v>
      </c>
    </row>
    <row r="24" spans="1:32" ht="17" thickBot="1">
      <c r="G24" s="71"/>
      <c r="H24" s="10" t="s">
        <v>8</v>
      </c>
      <c r="I24" s="62"/>
      <c r="J24" s="62"/>
      <c r="L24" s="16"/>
      <c r="M24" s="16"/>
      <c r="P24" t="s">
        <v>35</v>
      </c>
      <c r="Q24" s="15" t="s">
        <v>36</v>
      </c>
      <c r="R24" t="s">
        <v>37</v>
      </c>
      <c r="Y24" s="59" t="s">
        <v>70</v>
      </c>
      <c r="Z24" s="14">
        <v>5.61</v>
      </c>
      <c r="AA24" s="14" t="s">
        <v>47</v>
      </c>
      <c r="AB24" t="s">
        <v>142</v>
      </c>
      <c r="AD24">
        <v>0</v>
      </c>
      <c r="AF24" s="59" t="s">
        <v>70</v>
      </c>
    </row>
    <row r="25" spans="1:32">
      <c r="G25" s="24">
        <v>1</v>
      </c>
      <c r="H25" s="22">
        <v>2</v>
      </c>
      <c r="I25" s="37"/>
      <c r="J25" s="42" t="s">
        <v>213</v>
      </c>
      <c r="K25">
        <f>I25*W2</f>
        <v>0</v>
      </c>
      <c r="L25" s="16"/>
      <c r="M25" s="16"/>
      <c r="P25">
        <v>94</v>
      </c>
      <c r="Q25" s="15">
        <v>14.87</v>
      </c>
      <c r="R25" s="15">
        <f>Q25/P25</f>
        <v>0.15819148936170213</v>
      </c>
      <c r="Y25" s="59" t="s">
        <v>71</v>
      </c>
      <c r="Z25" s="14">
        <v>5.61</v>
      </c>
      <c r="AA25" s="14" t="s">
        <v>66</v>
      </c>
      <c r="AB25" t="s">
        <v>143</v>
      </c>
      <c r="AD25">
        <v>3</v>
      </c>
      <c r="AF25" s="59" t="s">
        <v>71</v>
      </c>
    </row>
    <row r="26" spans="1:32">
      <c r="G26" s="24">
        <v>2</v>
      </c>
      <c r="H26" s="22">
        <v>9.75</v>
      </c>
      <c r="I26" s="37"/>
      <c r="J26" s="42" t="s">
        <v>214</v>
      </c>
      <c r="K26">
        <f>I26*W2</f>
        <v>0</v>
      </c>
      <c r="L26" s="16"/>
      <c r="M26" s="16"/>
      <c r="P26">
        <v>13</v>
      </c>
      <c r="Q26" s="15">
        <v>120</v>
      </c>
      <c r="R26" s="15">
        <f>Q26/P26</f>
        <v>9.2307692307692299</v>
      </c>
      <c r="Y26" s="59" t="s">
        <v>189</v>
      </c>
      <c r="Z26" s="14">
        <v>5.61</v>
      </c>
      <c r="AA26" s="14" t="s">
        <v>66</v>
      </c>
      <c r="AB26" t="s">
        <v>144</v>
      </c>
      <c r="AD26">
        <v>4</v>
      </c>
      <c r="AF26" s="59" t="s">
        <v>189</v>
      </c>
    </row>
    <row r="27" spans="1:32">
      <c r="G27" s="24">
        <v>3</v>
      </c>
      <c r="H27" s="22">
        <v>16.75</v>
      </c>
      <c r="I27" s="37"/>
      <c r="J27" s="42" t="s">
        <v>215</v>
      </c>
      <c r="K27">
        <f>I27*W3</f>
        <v>0</v>
      </c>
      <c r="L27" s="16"/>
      <c r="M27" s="16"/>
      <c r="P27">
        <v>94</v>
      </c>
      <c r="Q27" s="15">
        <v>8.1300000000000008</v>
      </c>
      <c r="R27" s="15">
        <f>Q27/P27</f>
        <v>8.6489361702127662E-2</v>
      </c>
      <c r="Y27" s="59" t="s">
        <v>190</v>
      </c>
      <c r="Z27" s="14">
        <v>5.61</v>
      </c>
      <c r="AA27" s="14" t="s">
        <v>66</v>
      </c>
      <c r="AB27" t="s">
        <v>145</v>
      </c>
      <c r="AD27">
        <v>5</v>
      </c>
      <c r="AF27" s="59" t="s">
        <v>190</v>
      </c>
    </row>
    <row r="28" spans="1:32">
      <c r="G28" s="24">
        <v>4</v>
      </c>
      <c r="H28" s="22">
        <v>22.5</v>
      </c>
      <c r="I28" s="37"/>
      <c r="J28" s="42" t="s">
        <v>216</v>
      </c>
      <c r="K28">
        <f>I28*W4</f>
        <v>0</v>
      </c>
      <c r="L28" s="16"/>
      <c r="M28" s="16"/>
      <c r="P28" t="str">
        <f t="shared" si="9"/>
        <v/>
      </c>
      <c r="Q28" s="15" t="str">
        <f>IFERROR((#REF!+L28)*M28+N28+#REF!+P28,"")</f>
        <v/>
      </c>
      <c r="R28" s="15">
        <f>SUM(R25:R27)/0.8/0.75</f>
        <v>15.792416803055099</v>
      </c>
      <c r="Y28" s="59" t="s">
        <v>191</v>
      </c>
      <c r="Z28" s="14">
        <v>5.61</v>
      </c>
      <c r="AA28" s="14" t="s">
        <v>66</v>
      </c>
      <c r="AB28" t="s">
        <v>146</v>
      </c>
      <c r="AD28">
        <v>5</v>
      </c>
      <c r="AF28" s="59" t="s">
        <v>191</v>
      </c>
    </row>
    <row r="29" spans="1:32" ht="17" thickBot="1">
      <c r="G29" s="25">
        <v>5</v>
      </c>
      <c r="H29" s="23">
        <v>34.5</v>
      </c>
      <c r="I29" s="38"/>
      <c r="J29" s="43" t="s">
        <v>217</v>
      </c>
      <c r="K29">
        <f>I29*W5</f>
        <v>0</v>
      </c>
      <c r="L29" s="16"/>
      <c r="M29" s="16"/>
      <c r="P29" t="str">
        <f t="shared" si="9"/>
        <v/>
      </c>
      <c r="Q29" s="15" t="str">
        <f>IFERROR((#REF!+L29)*M29+N29+#REF!+P29,"")</f>
        <v/>
      </c>
      <c r="V29" t="s">
        <v>212</v>
      </c>
      <c r="W29">
        <v>94.8</v>
      </c>
      <c r="Y29" s="59" t="s">
        <v>72</v>
      </c>
      <c r="Z29" s="14">
        <v>5.61</v>
      </c>
      <c r="AA29" s="14" t="s">
        <v>66</v>
      </c>
      <c r="AB29" t="s">
        <v>147</v>
      </c>
      <c r="AD29">
        <v>7</v>
      </c>
      <c r="AF29" s="59" t="s">
        <v>72</v>
      </c>
    </row>
    <row r="30" spans="1:32">
      <c r="K30">
        <f>SUM(K25:K29)</f>
        <v>0</v>
      </c>
      <c r="L30" s="16"/>
      <c r="M30" s="16"/>
      <c r="P30" t="str">
        <f t="shared" si="9"/>
        <v/>
      </c>
      <c r="Q30" s="15" t="str">
        <f>IFERROR((#REF!+L30)*M30+N30+#REF!+P30,"")</f>
        <v/>
      </c>
      <c r="W30">
        <v>108</v>
      </c>
      <c r="Y30" s="59" t="s">
        <v>73</v>
      </c>
      <c r="Z30" s="14">
        <v>5.61</v>
      </c>
      <c r="AA30" s="14" t="s">
        <v>66</v>
      </c>
      <c r="AB30" t="s">
        <v>148</v>
      </c>
      <c r="AD30">
        <v>7</v>
      </c>
      <c r="AF30" s="59" t="s">
        <v>73</v>
      </c>
    </row>
    <row r="31" spans="1:32">
      <c r="E31" s="11"/>
      <c r="G31" s="27" t="s">
        <v>29</v>
      </c>
      <c r="H31" s="27"/>
      <c r="V31" t="s">
        <v>211</v>
      </c>
      <c r="W31">
        <v>121.5</v>
      </c>
      <c r="Y31" s="59" t="s">
        <v>74</v>
      </c>
      <c r="Z31" s="14">
        <v>5.61</v>
      </c>
      <c r="AA31" s="14" t="s">
        <v>80</v>
      </c>
      <c r="AB31" t="s">
        <v>149</v>
      </c>
      <c r="AD31">
        <v>2</v>
      </c>
      <c r="AF31" s="59" t="s">
        <v>74</v>
      </c>
    </row>
    <row r="32" spans="1:32">
      <c r="E32" s="11"/>
      <c r="G32" s="69" t="s">
        <v>30</v>
      </c>
      <c r="H32" s="69"/>
      <c r="I32" s="28">
        <f>SUM(J11:J20)</f>
        <v>0</v>
      </c>
      <c r="Y32" s="59" t="s">
        <v>75</v>
      </c>
      <c r="Z32" s="14">
        <v>5.61</v>
      </c>
      <c r="AA32" s="14" t="s">
        <v>80</v>
      </c>
      <c r="AB32" t="s">
        <v>150</v>
      </c>
      <c r="AD32">
        <v>4</v>
      </c>
      <c r="AF32" s="59" t="s">
        <v>75</v>
      </c>
    </row>
    <row r="33" spans="5:32">
      <c r="E33" s="11"/>
      <c r="G33" s="69" t="s">
        <v>43</v>
      </c>
      <c r="H33" s="69"/>
      <c r="I33" s="28">
        <f>U21</f>
        <v>0</v>
      </c>
      <c r="Y33" s="59" t="s">
        <v>192</v>
      </c>
      <c r="Z33" s="14">
        <v>5.61</v>
      </c>
      <c r="AA33" s="14" t="s">
        <v>80</v>
      </c>
      <c r="AB33" t="s">
        <v>151</v>
      </c>
      <c r="AD33">
        <v>0</v>
      </c>
      <c r="AF33" s="59" t="s">
        <v>192</v>
      </c>
    </row>
    <row r="34" spans="5:32">
      <c r="G34" s="69" t="s">
        <v>20</v>
      </c>
      <c r="H34" s="69"/>
      <c r="I34" s="28">
        <f>K30</f>
        <v>0</v>
      </c>
      <c r="Y34" s="59" t="s">
        <v>193</v>
      </c>
      <c r="Z34" s="14">
        <v>5.61</v>
      </c>
      <c r="AA34" s="14" t="s">
        <v>80</v>
      </c>
      <c r="AB34" t="s">
        <v>152</v>
      </c>
      <c r="AD34">
        <v>1</v>
      </c>
      <c r="AF34" s="59" t="s">
        <v>193</v>
      </c>
    </row>
    <row r="35" spans="5:32">
      <c r="G35" s="67" t="s">
        <v>24</v>
      </c>
      <c r="H35" s="67"/>
      <c r="I35" s="29">
        <f>IF(I32&gt;0, 18,0)</f>
        <v>0</v>
      </c>
      <c r="Y35" s="59" t="s">
        <v>194</v>
      </c>
      <c r="Z35" s="14">
        <v>5.61</v>
      </c>
      <c r="AA35" s="14" t="s">
        <v>80</v>
      </c>
      <c r="AB35" t="s">
        <v>153</v>
      </c>
      <c r="AD35">
        <v>1</v>
      </c>
      <c r="AF35" s="59" t="s">
        <v>194</v>
      </c>
    </row>
    <row r="36" spans="5:32">
      <c r="G36" s="68" t="s">
        <v>14</v>
      </c>
      <c r="H36" s="68"/>
      <c r="I36" s="30">
        <f>SUM(I32:I35)</f>
        <v>0</v>
      </c>
      <c r="Y36" s="59" t="s">
        <v>76</v>
      </c>
      <c r="Z36" s="14">
        <v>5.61</v>
      </c>
      <c r="AA36" s="14" t="s">
        <v>80</v>
      </c>
      <c r="AB36" t="s">
        <v>154</v>
      </c>
      <c r="AD36">
        <v>3</v>
      </c>
      <c r="AF36" s="59" t="s">
        <v>76</v>
      </c>
    </row>
    <row r="37" spans="5:32">
      <c r="Y37" s="59" t="s">
        <v>77</v>
      </c>
      <c r="Z37" s="14">
        <v>5.61</v>
      </c>
      <c r="AA37" s="14" t="s">
        <v>80</v>
      </c>
      <c r="AB37" t="s">
        <v>155</v>
      </c>
      <c r="AD37">
        <v>3</v>
      </c>
      <c r="AF37" s="59" t="s">
        <v>77</v>
      </c>
    </row>
    <row r="38" spans="5:32">
      <c r="Y38" s="59" t="s">
        <v>78</v>
      </c>
      <c r="Z38" s="14">
        <v>5.61</v>
      </c>
      <c r="AA38" s="14" t="s">
        <v>80</v>
      </c>
      <c r="AB38" t="s">
        <v>156</v>
      </c>
      <c r="AD38">
        <v>6</v>
      </c>
      <c r="AF38" s="59" t="s">
        <v>78</v>
      </c>
    </row>
    <row r="39" spans="5:32">
      <c r="Y39" s="59" t="s">
        <v>195</v>
      </c>
      <c r="Z39" s="14">
        <v>5.61</v>
      </c>
      <c r="AA39" s="14" t="s">
        <v>80</v>
      </c>
      <c r="AB39" t="s">
        <v>157</v>
      </c>
      <c r="AD39">
        <v>3</v>
      </c>
      <c r="AF39" s="59" t="s">
        <v>195</v>
      </c>
    </row>
    <row r="40" spans="5:32">
      <c r="Y40" s="59" t="s">
        <v>79</v>
      </c>
      <c r="Z40" s="14">
        <v>5.61</v>
      </c>
      <c r="AA40" s="14" t="s">
        <v>80</v>
      </c>
      <c r="AB40" t="s">
        <v>158</v>
      </c>
      <c r="AD40">
        <v>3</v>
      </c>
      <c r="AF40" s="59" t="s">
        <v>79</v>
      </c>
    </row>
    <row r="41" spans="5:32">
      <c r="Y41" s="59" t="s">
        <v>81</v>
      </c>
      <c r="Z41" s="14">
        <v>5.61</v>
      </c>
      <c r="AA41" s="14" t="s">
        <v>80</v>
      </c>
      <c r="AB41" t="s">
        <v>159</v>
      </c>
      <c r="AD41">
        <v>6</v>
      </c>
      <c r="AF41" s="59" t="s">
        <v>81</v>
      </c>
    </row>
    <row r="42" spans="5:32">
      <c r="Y42" s="59" t="s">
        <v>82</v>
      </c>
      <c r="Z42" s="14">
        <v>5.61</v>
      </c>
      <c r="AA42" s="14" t="s">
        <v>80</v>
      </c>
      <c r="AB42" t="s">
        <v>160</v>
      </c>
      <c r="AD42">
        <v>6</v>
      </c>
      <c r="AF42" s="59" t="s">
        <v>82</v>
      </c>
    </row>
    <row r="43" spans="5:32">
      <c r="Y43" s="59" t="s">
        <v>83</v>
      </c>
      <c r="Z43" s="14">
        <v>5.61</v>
      </c>
      <c r="AA43" s="14" t="s">
        <v>47</v>
      </c>
      <c r="AB43" t="s">
        <v>161</v>
      </c>
      <c r="AD43">
        <v>1</v>
      </c>
      <c r="AF43" s="59" t="s">
        <v>83</v>
      </c>
    </row>
    <row r="44" spans="5:32">
      <c r="Y44" s="59" t="s">
        <v>84</v>
      </c>
      <c r="Z44" s="14">
        <v>5.61</v>
      </c>
      <c r="AA44" s="14" t="s">
        <v>47</v>
      </c>
      <c r="AB44" t="s">
        <v>162</v>
      </c>
      <c r="AD44">
        <v>0</v>
      </c>
      <c r="AF44" s="59" t="s">
        <v>84</v>
      </c>
    </row>
    <row r="45" spans="5:32">
      <c r="Y45" s="59" t="s">
        <v>85</v>
      </c>
      <c r="Z45" s="14">
        <v>5.61</v>
      </c>
      <c r="AA45" s="14" t="s">
        <v>47</v>
      </c>
      <c r="AB45" t="s">
        <v>163</v>
      </c>
      <c r="AD45">
        <v>1</v>
      </c>
      <c r="AF45" s="59" t="s">
        <v>85</v>
      </c>
    </row>
    <row r="46" spans="5:32">
      <c r="Y46" s="59" t="s">
        <v>86</v>
      </c>
      <c r="Z46" s="14">
        <v>5.61</v>
      </c>
      <c r="AA46" s="14" t="s">
        <v>47</v>
      </c>
      <c r="AB46" t="s">
        <v>164</v>
      </c>
      <c r="AD46">
        <v>6</v>
      </c>
      <c r="AF46" s="59" t="s">
        <v>86</v>
      </c>
    </row>
    <row r="47" spans="5:32">
      <c r="Y47" s="59" t="s">
        <v>87</v>
      </c>
      <c r="Z47" s="14">
        <v>5.61</v>
      </c>
      <c r="AA47" s="14" t="s">
        <v>80</v>
      </c>
      <c r="AB47" t="s">
        <v>165</v>
      </c>
      <c r="AD47">
        <v>1</v>
      </c>
      <c r="AF47" s="59" t="s">
        <v>87</v>
      </c>
    </row>
    <row r="48" spans="5:32">
      <c r="Y48" s="59" t="s">
        <v>88</v>
      </c>
      <c r="Z48" s="14">
        <v>5.61</v>
      </c>
      <c r="AA48" s="14" t="s">
        <v>97</v>
      </c>
      <c r="AB48" t="s">
        <v>166</v>
      </c>
      <c r="AD48">
        <v>3</v>
      </c>
      <c r="AF48" s="59" t="s">
        <v>88</v>
      </c>
    </row>
    <row r="49" spans="25:32">
      <c r="Y49" s="59" t="s">
        <v>89</v>
      </c>
      <c r="Z49" s="14">
        <v>5.61</v>
      </c>
      <c r="AA49" s="14" t="s">
        <v>97</v>
      </c>
      <c r="AB49" t="s">
        <v>167</v>
      </c>
      <c r="AD49">
        <v>1</v>
      </c>
      <c r="AF49" s="59" t="s">
        <v>89</v>
      </c>
    </row>
    <row r="50" spans="25:32">
      <c r="Y50" s="59" t="s">
        <v>90</v>
      </c>
      <c r="Z50" s="14">
        <v>5.61</v>
      </c>
      <c r="AA50" s="14" t="s">
        <v>97</v>
      </c>
      <c r="AB50" t="s">
        <v>168</v>
      </c>
      <c r="AD50">
        <v>7</v>
      </c>
      <c r="AF50" s="59" t="s">
        <v>90</v>
      </c>
    </row>
    <row r="51" spans="25:32">
      <c r="Y51" s="59" t="s">
        <v>91</v>
      </c>
      <c r="Z51" s="14">
        <v>5.61</v>
      </c>
      <c r="AA51" s="14" t="s">
        <v>97</v>
      </c>
      <c r="AB51" t="s">
        <v>169</v>
      </c>
      <c r="AD51">
        <v>4</v>
      </c>
      <c r="AF51" s="59" t="s">
        <v>91</v>
      </c>
    </row>
    <row r="52" spans="25:32">
      <c r="Y52" s="59" t="s">
        <v>196</v>
      </c>
      <c r="Z52" s="14">
        <v>5.61</v>
      </c>
      <c r="AA52" s="14" t="s">
        <v>65</v>
      </c>
      <c r="AB52" t="s">
        <v>170</v>
      </c>
      <c r="AD52">
        <v>4</v>
      </c>
      <c r="AF52" s="59" t="s">
        <v>196</v>
      </c>
    </row>
    <row r="53" spans="25:32">
      <c r="Y53" s="59" t="s">
        <v>92</v>
      </c>
      <c r="Z53" s="14">
        <v>5.61</v>
      </c>
      <c r="AA53" s="14" t="s">
        <v>65</v>
      </c>
      <c r="AB53" t="s">
        <v>171</v>
      </c>
      <c r="AD53">
        <v>4</v>
      </c>
      <c r="AF53" s="59" t="s">
        <v>92</v>
      </c>
    </row>
    <row r="54" spans="25:32">
      <c r="Y54" s="59" t="s">
        <v>93</v>
      </c>
      <c r="Z54" s="14">
        <v>5.61</v>
      </c>
      <c r="AA54" s="14" t="s">
        <v>65</v>
      </c>
      <c r="AB54" t="s">
        <v>172</v>
      </c>
      <c r="AD54">
        <v>1</v>
      </c>
      <c r="AF54" s="59" t="s">
        <v>93</v>
      </c>
    </row>
    <row r="55" spans="25:32">
      <c r="Y55" s="59" t="s">
        <v>94</v>
      </c>
      <c r="Z55" s="14">
        <v>5.61</v>
      </c>
      <c r="AA55" s="14" t="s">
        <v>65</v>
      </c>
      <c r="AB55" t="s">
        <v>173</v>
      </c>
      <c r="AD55">
        <v>4</v>
      </c>
      <c r="AF55" s="59" t="s">
        <v>94</v>
      </c>
    </row>
    <row r="56" spans="25:32">
      <c r="Y56" s="59" t="s">
        <v>95</v>
      </c>
      <c r="Z56" s="14">
        <v>5.61</v>
      </c>
      <c r="AA56" s="14" t="s">
        <v>65</v>
      </c>
      <c r="AB56" t="s">
        <v>174</v>
      </c>
      <c r="AD56">
        <v>1</v>
      </c>
      <c r="AF56" s="59" t="s">
        <v>95</v>
      </c>
    </row>
    <row r="57" spans="25:32">
      <c r="Y57" s="59" t="s">
        <v>197</v>
      </c>
      <c r="Z57" s="14">
        <v>5.61</v>
      </c>
      <c r="AA57" s="14" t="s">
        <v>47</v>
      </c>
      <c r="AB57" t="s">
        <v>175</v>
      </c>
      <c r="AD57">
        <v>3</v>
      </c>
      <c r="AF57" s="59" t="s">
        <v>197</v>
      </c>
    </row>
    <row r="58" spans="25:32">
      <c r="Y58" s="59" t="s">
        <v>198</v>
      </c>
      <c r="Z58" s="14">
        <v>5.61</v>
      </c>
      <c r="AA58" s="14" t="s">
        <v>47</v>
      </c>
      <c r="AB58" t="s">
        <v>176</v>
      </c>
      <c r="AD58">
        <v>2</v>
      </c>
      <c r="AF58" s="59" t="s">
        <v>198</v>
      </c>
    </row>
    <row r="59" spans="25:32">
      <c r="Y59" s="59" t="s">
        <v>96</v>
      </c>
      <c r="Z59" s="14">
        <v>5.61</v>
      </c>
      <c r="AA59" s="14" t="s">
        <v>50</v>
      </c>
      <c r="AB59" t="s">
        <v>177</v>
      </c>
      <c r="AD59">
        <v>4</v>
      </c>
      <c r="AF59" s="59" t="s">
        <v>96</v>
      </c>
    </row>
    <row r="60" spans="25:32">
      <c r="Y60" s="59" t="s">
        <v>199</v>
      </c>
      <c r="Z60" s="14">
        <v>5.61</v>
      </c>
      <c r="AA60" s="14" t="s">
        <v>50</v>
      </c>
      <c r="AB60" t="s">
        <v>178</v>
      </c>
      <c r="AD60">
        <v>0</v>
      </c>
      <c r="AF60" s="59" t="s">
        <v>199</v>
      </c>
    </row>
    <row r="61" spans="25:32">
      <c r="Y61" s="59" t="s">
        <v>98</v>
      </c>
      <c r="Z61" s="14">
        <v>5.61</v>
      </c>
      <c r="AA61" s="14" t="s">
        <v>47</v>
      </c>
      <c r="AB61" t="s">
        <v>179</v>
      </c>
      <c r="AD61">
        <v>3</v>
      </c>
      <c r="AF61" s="59" t="s">
        <v>98</v>
      </c>
    </row>
    <row r="62" spans="25:32">
      <c r="Y62" s="59" t="s">
        <v>99</v>
      </c>
      <c r="Z62" s="14">
        <v>5.61</v>
      </c>
      <c r="AA62" s="14" t="s">
        <v>47</v>
      </c>
      <c r="AB62" t="s">
        <v>180</v>
      </c>
      <c r="AD62">
        <v>2</v>
      </c>
      <c r="AF62" s="59" t="s">
        <v>99</v>
      </c>
    </row>
    <row r="63" spans="25:32">
      <c r="Y63" s="59" t="s">
        <v>100</v>
      </c>
      <c r="Z63" s="14">
        <v>5.61</v>
      </c>
      <c r="AA63" s="14" t="s">
        <v>45</v>
      </c>
      <c r="AB63" t="s">
        <v>181</v>
      </c>
      <c r="AD63">
        <v>1</v>
      </c>
      <c r="AF63" s="59" t="s">
        <v>100</v>
      </c>
    </row>
    <row r="64" spans="25:32">
      <c r="Y64" s="59" t="s">
        <v>101</v>
      </c>
      <c r="Z64" s="14">
        <v>5.61</v>
      </c>
      <c r="AA64" s="14" t="s">
        <v>45</v>
      </c>
      <c r="AB64" t="s">
        <v>182</v>
      </c>
      <c r="AD64">
        <v>1</v>
      </c>
      <c r="AF64" s="59" t="s">
        <v>101</v>
      </c>
    </row>
    <row r="65" spans="25:32">
      <c r="Y65" s="59" t="s">
        <v>200</v>
      </c>
      <c r="Z65" s="14">
        <v>5.61</v>
      </c>
      <c r="AA65" s="14" t="s">
        <v>47</v>
      </c>
      <c r="AB65" t="s">
        <v>183</v>
      </c>
      <c r="AD65">
        <v>1</v>
      </c>
      <c r="AF65" s="59" t="s">
        <v>200</v>
      </c>
    </row>
    <row r="66" spans="25:32">
      <c r="Y66" s="59" t="s">
        <v>102</v>
      </c>
      <c r="Z66" s="14">
        <v>5.61</v>
      </c>
      <c r="AA66" s="14" t="s">
        <v>47</v>
      </c>
      <c r="AB66" t="s">
        <v>184</v>
      </c>
      <c r="AD66">
        <v>3</v>
      </c>
      <c r="AF66" s="59" t="s">
        <v>102</v>
      </c>
    </row>
    <row r="67" spans="25:32">
      <c r="Y67" s="59" t="s">
        <v>103</v>
      </c>
      <c r="Z67" s="14">
        <v>5.61</v>
      </c>
      <c r="AA67" s="14" t="s">
        <v>45</v>
      </c>
      <c r="AB67" t="s">
        <v>185</v>
      </c>
      <c r="AD67">
        <v>0</v>
      </c>
      <c r="AF67" s="59" t="s">
        <v>103</v>
      </c>
    </row>
    <row r="68" spans="25:32">
      <c r="Y68" s="59" t="s">
        <v>104</v>
      </c>
      <c r="Z68" s="14">
        <v>5.61</v>
      </c>
      <c r="AA68" s="14" t="s">
        <v>45</v>
      </c>
      <c r="AB68" t="s">
        <v>186</v>
      </c>
      <c r="AD68">
        <v>4</v>
      </c>
      <c r="AF68" s="59" t="s">
        <v>104</v>
      </c>
    </row>
    <row r="69" spans="25:32">
      <c r="Y69" s="59" t="s">
        <v>105</v>
      </c>
      <c r="Z69" s="14">
        <v>5.61</v>
      </c>
      <c r="AA69" s="14" t="s">
        <v>47</v>
      </c>
      <c r="AB69" t="s">
        <v>187</v>
      </c>
      <c r="AD69">
        <v>1</v>
      </c>
      <c r="AF69" s="59" t="s">
        <v>105</v>
      </c>
    </row>
    <row r="70" spans="25:32">
      <c r="Y70" s="59" t="s">
        <v>106</v>
      </c>
      <c r="Z70" s="14">
        <v>5.61</v>
      </c>
      <c r="AA70" s="14"/>
      <c r="AF70" s="59" t="s">
        <v>106</v>
      </c>
    </row>
    <row r="71" spans="25:32">
      <c r="Y71" s="59" t="s">
        <v>201</v>
      </c>
      <c r="Z71" s="14">
        <v>5.61</v>
      </c>
      <c r="AA71" s="14"/>
      <c r="AF71" s="59" t="s">
        <v>201</v>
      </c>
    </row>
    <row r="72" spans="25:32">
      <c r="Y72" s="59" t="s">
        <v>107</v>
      </c>
      <c r="Z72" s="14">
        <v>5.61</v>
      </c>
      <c r="AA72" s="14"/>
      <c r="AF72" s="59" t="s">
        <v>107</v>
      </c>
    </row>
    <row r="73" spans="25:32">
      <c r="Y73" s="59" t="s">
        <v>108</v>
      </c>
      <c r="Z73" s="14">
        <v>5.61</v>
      </c>
      <c r="AA73" s="14"/>
      <c r="AF73" s="59" t="s">
        <v>108</v>
      </c>
    </row>
    <row r="74" spans="25:32">
      <c r="Y74" s="59" t="s">
        <v>202</v>
      </c>
      <c r="Z74" s="14">
        <v>5.61</v>
      </c>
      <c r="AF74" s="59" t="s">
        <v>202</v>
      </c>
    </row>
    <row r="75" spans="25:32">
      <c r="Y75" s="59" t="s">
        <v>109</v>
      </c>
      <c r="Z75" s="14">
        <v>5.61</v>
      </c>
      <c r="AF75" s="59" t="s">
        <v>109</v>
      </c>
    </row>
    <row r="76" spans="25:32">
      <c r="Y76" s="59" t="s">
        <v>203</v>
      </c>
      <c r="Z76" s="14">
        <v>5.61</v>
      </c>
      <c r="AF76" s="59" t="s">
        <v>203</v>
      </c>
    </row>
    <row r="77" spans="25:32">
      <c r="Y77" s="59" t="s">
        <v>204</v>
      </c>
      <c r="Z77" s="14">
        <v>5.61</v>
      </c>
      <c r="AF77" s="59" t="s">
        <v>204</v>
      </c>
    </row>
    <row r="78" spans="25:32">
      <c r="Y78" s="59" t="s">
        <v>205</v>
      </c>
      <c r="Z78" s="14">
        <v>5.61</v>
      </c>
      <c r="AF78" s="59" t="s">
        <v>205</v>
      </c>
    </row>
    <row r="79" spans="25:32">
      <c r="Y79" s="59" t="s">
        <v>206</v>
      </c>
      <c r="Z79" s="14">
        <v>5.61</v>
      </c>
      <c r="AF79" s="59" t="s">
        <v>206</v>
      </c>
    </row>
    <row r="80" spans="25:32">
      <c r="Y80" s="59" t="s">
        <v>110</v>
      </c>
      <c r="Z80" s="14">
        <v>5.61</v>
      </c>
      <c r="AF80" s="59" t="s">
        <v>110</v>
      </c>
    </row>
    <row r="81" spans="25:32">
      <c r="Y81" s="59" t="s">
        <v>111</v>
      </c>
      <c r="Z81" s="14">
        <v>5.61</v>
      </c>
      <c r="AF81" s="59" t="s">
        <v>111</v>
      </c>
    </row>
    <row r="82" spans="25:32">
      <c r="Y82" s="59" t="s">
        <v>112</v>
      </c>
      <c r="Z82" s="14">
        <v>5.61</v>
      </c>
      <c r="AF82" s="59" t="s">
        <v>112</v>
      </c>
    </row>
    <row r="83" spans="25:32">
      <c r="Y83" s="59" t="s">
        <v>113</v>
      </c>
      <c r="Z83" s="14">
        <v>5.61</v>
      </c>
      <c r="AF83" s="59" t="s">
        <v>113</v>
      </c>
    </row>
    <row r="84" spans="25:32">
      <c r="Y84" s="59" t="s">
        <v>114</v>
      </c>
      <c r="Z84" s="14">
        <v>5.61</v>
      </c>
      <c r="AF84" s="59" t="s">
        <v>114</v>
      </c>
    </row>
    <row r="85" spans="25:32">
      <c r="Y85" s="59" t="s">
        <v>115</v>
      </c>
      <c r="Z85" s="14">
        <v>5.61</v>
      </c>
      <c r="AF85" s="59" t="s">
        <v>115</v>
      </c>
    </row>
    <row r="86" spans="25:32">
      <c r="Y86" s="59" t="s">
        <v>116</v>
      </c>
      <c r="Z86" s="14">
        <v>5.61</v>
      </c>
      <c r="AF86" s="59" t="s">
        <v>116</v>
      </c>
    </row>
    <row r="87" spans="25:32">
      <c r="Y87" s="59" t="s">
        <v>117</v>
      </c>
      <c r="Z87" s="14">
        <v>5.61</v>
      </c>
      <c r="AF87" s="59" t="s">
        <v>117</v>
      </c>
    </row>
    <row r="88" spans="25:32">
      <c r="Y88" s="59" t="s">
        <v>118</v>
      </c>
      <c r="Z88" s="14">
        <v>5.61</v>
      </c>
      <c r="AF88" s="59" t="s">
        <v>118</v>
      </c>
    </row>
    <row r="89" spans="25:32">
      <c r="Y89" s="59" t="s">
        <v>119</v>
      </c>
      <c r="Z89" s="14">
        <v>5.61</v>
      </c>
      <c r="AF89" s="59" t="s">
        <v>119</v>
      </c>
    </row>
    <row r="90" spans="25:32">
      <c r="Y90" s="59" t="s">
        <v>207</v>
      </c>
      <c r="Z90" s="14">
        <v>5.61</v>
      </c>
      <c r="AF90" s="59" t="s">
        <v>207</v>
      </c>
    </row>
    <row r="91" spans="25:32">
      <c r="Y91" s="59" t="s">
        <v>208</v>
      </c>
      <c r="Z91" s="14">
        <v>5.61</v>
      </c>
      <c r="AF91" s="59" t="s">
        <v>208</v>
      </c>
    </row>
    <row r="92" spans="25:32">
      <c r="Y92" s="59" t="s">
        <v>209</v>
      </c>
      <c r="Z92" s="14">
        <v>5.61</v>
      </c>
      <c r="AF92" s="59" t="s">
        <v>209</v>
      </c>
    </row>
    <row r="93" spans="25:32">
      <c r="Y93" s="59" t="s">
        <v>210</v>
      </c>
      <c r="Z93" s="14">
        <v>5.61</v>
      </c>
      <c r="AF93" s="59" t="s">
        <v>210</v>
      </c>
    </row>
  </sheetData>
  <sheetProtection algorithmName="SHA-512" hashValue="j+lABUlK90qGezWrhEDLj5riLgKzQr1kRK38SxXCBKN/U5h+pUmr17YkMrzp5A8D8p1LsHijydVIkI7apXmGGA==" saltValue="iDR18IjoYYCww1lsia9QvQ==" spinCount="100000" sheet="1" selectLockedCells="1"/>
  <mergeCells count="14">
    <mergeCell ref="J23:J24"/>
    <mergeCell ref="I23:I24"/>
    <mergeCell ref="F9:F10"/>
    <mergeCell ref="G9:G10"/>
    <mergeCell ref="I9:I10"/>
    <mergeCell ref="A9:A10"/>
    <mergeCell ref="B9:B10"/>
    <mergeCell ref="H9:H10"/>
    <mergeCell ref="G35:H35"/>
    <mergeCell ref="G36:H36"/>
    <mergeCell ref="G32:H32"/>
    <mergeCell ref="G34:H34"/>
    <mergeCell ref="G23:G24"/>
    <mergeCell ref="G33:H33"/>
  </mergeCells>
  <dataValidations count="6">
    <dataValidation type="list" allowBlank="1" showInputMessage="1" showErrorMessage="1" sqref="F11:F20" xr:uid="{F88A26B6-A84C-E643-901F-4E23E371AA89}">
      <formula1>color</formula1>
    </dataValidation>
    <dataValidation type="list" allowBlank="1" showInputMessage="1" showErrorMessage="1" sqref="E11:E20 E31:E33" xr:uid="{D4378234-3D11-A84B-A44E-9E6A0BE8EC2C}">
      <formula1>Thick</formula1>
    </dataValidation>
    <dataValidation type="list" allowBlank="1" showInputMessage="1" showErrorMessage="1" sqref="D11:D20 D31:D33" xr:uid="{0C90900D-C6C3-A248-9787-9529AC4EBBF4}">
      <formula1>Depth</formula1>
    </dataValidation>
    <dataValidation type="decimal" allowBlank="1" showInputMessage="1" showErrorMessage="1" sqref="C31:C33 C11:C20" xr:uid="{4156326E-F301-9748-9635-4551533CDFFD}">
      <formula1>12</formula1>
      <formula2>48</formula2>
    </dataValidation>
    <dataValidation type="list" allowBlank="1" showInputMessage="1" showErrorMessage="1" sqref="G11:G20" xr:uid="{5445BBC1-8C0D-BA4C-99C9-90E64A1CCD3E}">
      <formula1>grain</formula1>
    </dataValidation>
    <dataValidation type="list" allowBlank="1" showInputMessage="1" showErrorMessage="1" sqref="H11:H20" xr:uid="{21532F36-93EF-1248-B56E-0DA555049177}">
      <formula1>LED</formula1>
    </dataValidation>
  </dataValidations>
  <pageMargins left="0.7" right="0.7" top="0.75" bottom="0.75" header="0.3" footer="0.3"/>
  <pageSetup scale="26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8" baseType="lpstr">
      <vt:lpstr>Floating Shelf</vt:lpstr>
      <vt:lpstr>Bracket</vt:lpstr>
      <vt:lpstr>color</vt:lpstr>
      <vt:lpstr>Depth</vt:lpstr>
      <vt:lpstr>grain</vt:lpstr>
      <vt:lpstr>LED</vt:lpstr>
      <vt:lpstr>Thick</vt:lpstr>
      <vt:lpstr>Width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Scott Detar</cp:lastModifiedBy>
  <cp:lastPrinted>2023-05-06T02:35:09Z</cp:lastPrinted>
  <dcterms:created xsi:type="dcterms:W3CDTF">2023-05-05T06:21:15Z</dcterms:created>
  <dcterms:modified xsi:type="dcterms:W3CDTF">2023-10-26T23:37:50Z</dcterms:modified>
</cp:coreProperties>
</file>